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150" windowWidth="13320" windowHeight="3345" tabRatio="847" firstSheet="4" activeTab="7"/>
  </bookViews>
  <sheets>
    <sheet name="mode d'emploi" sheetId="25" state="hidden" r:id="rId1"/>
    <sheet name="taux" sheetId="1" state="hidden" r:id="rId2"/>
    <sheet name="IB-IM" sheetId="47" state="hidden" r:id="rId3"/>
    <sheet name="Mayotte" sheetId="46" state="hidden" r:id="rId4"/>
    <sheet name="E 3" sheetId="15" r:id="rId5"/>
    <sheet name="E 4" sheetId="16" r:id="rId6"/>
    <sheet name="E 5" sheetId="14" r:id="rId7"/>
    <sheet name="E 6" sheetId="13" r:id="rId8"/>
    <sheet name="Moniteur atelier" sheetId="33" state="hidden" r:id="rId9"/>
    <sheet name="ADC-AMA-TH-TSH" sheetId="28" r:id="rId10"/>
    <sheet name="REDUC et MED TECH" sheetId="41" state="hidden" r:id="rId11"/>
    <sheet name="IDE cat B" sheetId="11" state="hidden" r:id="rId12"/>
    <sheet name="Cond ambulancier" sheetId="31" state="hidden" r:id="rId13"/>
    <sheet name="Monit-Educ" sheetId="24" r:id="rId14"/>
    <sheet name="Animateur" sheetId="34" r:id="rId15"/>
    <sheet name="Ass Socio-Educ" sheetId="6" r:id="rId16"/>
    <sheet name="CESF-EJE-ETS" sheetId="20" r:id="rId17"/>
    <sheet name="Attaché  d'Adm" sheetId="5" state="hidden" r:id="rId18"/>
    <sheet name="IADE 07-2012" sheetId="10" state="hidden" r:id="rId19"/>
    <sheet name="IBODE-PUER 07-2012" sheetId="9" state="hidden" r:id="rId20"/>
    <sheet name="ISGS" sheetId="39" state="hidden" r:id="rId21"/>
    <sheet name="Sage Femme" sheetId="27" state="hidden" r:id="rId22"/>
    <sheet name="Psycho" sheetId="23" state="hidden" r:id="rId23"/>
    <sheet name="Cadre Santé" sheetId="43" state="hidden" r:id="rId24"/>
    <sheet name="Cadre Santé paramed" sheetId="22" state="hidden" r:id="rId25"/>
    <sheet name="Cadre Socio Educ" sheetId="21" state="hidden" r:id="rId26"/>
    <sheet name="Directeur Soins" sheetId="19" state="hidden" r:id="rId27"/>
    <sheet name="Ingénieur Hospitalier" sheetId="36" state="hidden" r:id="rId28"/>
    <sheet name="Radiophysicien" sheetId="32" state="hidden" r:id="rId29"/>
    <sheet name="Cadre Sage Femme" sheetId="26" state="hidden" r:id="rId30"/>
    <sheet name="calendrier" sheetId="50" state="hidden" r:id="rId31"/>
    <sheet name="CALCUL" sheetId="51" r:id="rId32"/>
  </sheets>
  <definedNames>
    <definedName name="CNRACL">#REF!</definedName>
    <definedName name="COTIS1">#REF!</definedName>
    <definedName name="COTISMINI">#REF!</definedName>
    <definedName name="CRDS">#REF!</definedName>
    <definedName name="CS">#REF!</definedName>
    <definedName name="CSG">#REF!</definedName>
    <definedName name="POINT1">#REF!</definedName>
    <definedName name="RAFP">#REF!</definedName>
    <definedName name="RDS">#REF!</definedName>
    <definedName name="SEUILCS">#REF!</definedName>
    <definedName name="SEUILCSIM">#REF!</definedName>
    <definedName name="SEUILCSTTT">#REF!</definedName>
    <definedName name="TAUXSYND">#REF!</definedName>
    <definedName name="_xlnm.Print_Area" localSheetId="1">taux!$Q$80:$AB$149</definedName>
  </definedNames>
  <calcPr calcId="145621"/>
</workbook>
</file>

<file path=xl/calcChain.xml><?xml version="1.0" encoding="utf-8"?>
<calcChain xmlns="http://schemas.openxmlformats.org/spreadsheetml/2006/main">
  <c r="E7" i="51" l="1"/>
  <c r="G7" i="51"/>
  <c r="K7" i="51" s="1"/>
  <c r="E4" i="50"/>
  <c r="S4" i="50"/>
  <c r="E5" i="50"/>
  <c r="M5" i="50"/>
  <c r="Q5" i="50" s="1"/>
  <c r="E6" i="50"/>
  <c r="S6" i="50" s="1"/>
  <c r="E7" i="50"/>
  <c r="M7" i="50" s="1"/>
  <c r="Q7" i="50" s="1"/>
  <c r="E8" i="50"/>
  <c r="S8" i="50"/>
  <c r="E9" i="50"/>
  <c r="M9" i="50"/>
  <c r="Q9" i="50" s="1"/>
  <c r="E10" i="50"/>
  <c r="S10" i="50" s="1"/>
  <c r="E11" i="50"/>
  <c r="E12" i="50"/>
  <c r="S12" i="50" s="1"/>
  <c r="E13" i="50"/>
  <c r="M13" i="50"/>
  <c r="Q13" i="50" s="1"/>
  <c r="E14" i="50"/>
  <c r="S14" i="50" s="1"/>
  <c r="E15" i="50"/>
  <c r="X15" i="50" s="1"/>
  <c r="AB15" i="50" s="1"/>
  <c r="E16" i="50"/>
  <c r="S16" i="50"/>
  <c r="W16" i="50" s="1"/>
  <c r="E17" i="50"/>
  <c r="X17" i="50" s="1"/>
  <c r="AB17" i="50" s="1"/>
  <c r="E18" i="50"/>
  <c r="S18" i="50" s="1"/>
  <c r="W18" i="50" s="1"/>
  <c r="E19" i="50"/>
  <c r="X19" i="50" s="1"/>
  <c r="AB19" i="50" s="1"/>
  <c r="E20" i="50"/>
  <c r="X20" i="50"/>
  <c r="AB20" i="50" s="1"/>
  <c r="E21" i="50"/>
  <c r="X21" i="50" s="1"/>
  <c r="AB21" i="50" s="1"/>
  <c r="E22" i="50"/>
  <c r="E23" i="50"/>
  <c r="X23" i="50" s="1"/>
  <c r="AB23" i="50" s="1"/>
  <c r="E24" i="50"/>
  <c r="X24" i="50"/>
  <c r="AB24" i="50" s="1"/>
  <c r="E25" i="50"/>
  <c r="X25" i="50" s="1"/>
  <c r="AB25" i="50" s="1"/>
  <c r="E26" i="50"/>
  <c r="X26" i="50"/>
  <c r="AB26" i="50" s="1"/>
  <c r="E27" i="50"/>
  <c r="E28" i="50"/>
  <c r="X28" i="50" s="1"/>
  <c r="AB28" i="50" s="1"/>
  <c r="E29" i="50"/>
  <c r="X29" i="50" s="1"/>
  <c r="AB29" i="50" s="1"/>
  <c r="E30" i="50"/>
  <c r="X30" i="50"/>
  <c r="AB30" i="50" s="1"/>
  <c r="E31" i="50"/>
  <c r="X31" i="50" s="1"/>
  <c r="AB31" i="50" s="1"/>
  <c r="E32" i="50"/>
  <c r="X32" i="50"/>
  <c r="AB32" i="50" s="1"/>
  <c r="E33" i="50"/>
  <c r="X33" i="50" s="1"/>
  <c r="AB33" i="50" s="1"/>
  <c r="E34" i="50"/>
  <c r="X34" i="50" s="1"/>
  <c r="AB34" i="50" s="1"/>
  <c r="E35" i="50"/>
  <c r="X35" i="50" s="1"/>
  <c r="AB35" i="50" s="1"/>
  <c r="E36" i="50"/>
  <c r="X36" i="50"/>
  <c r="AB36" i="50" s="1"/>
  <c r="E37" i="50"/>
  <c r="X37" i="50" s="1"/>
  <c r="AB37" i="50" s="1"/>
  <c r="E38" i="50"/>
  <c r="E39" i="50"/>
  <c r="X39" i="50" s="1"/>
  <c r="AB39" i="50" s="1"/>
  <c r="E40" i="50"/>
  <c r="X40" i="50"/>
  <c r="AB40" i="50" s="1"/>
  <c r="E41" i="50"/>
  <c r="X41" i="50" s="1"/>
  <c r="AB41" i="50" s="1"/>
  <c r="E42" i="50"/>
  <c r="X42" i="50"/>
  <c r="AB42" i="50" s="1"/>
  <c r="E43" i="50"/>
  <c r="E44" i="50"/>
  <c r="X44" i="50" s="1"/>
  <c r="AB44" i="50" s="1"/>
  <c r="E45" i="50"/>
  <c r="X45" i="50" s="1"/>
  <c r="AB45" i="50" s="1"/>
  <c r="E46" i="50"/>
  <c r="X46" i="50"/>
  <c r="AB46" i="50" s="1"/>
  <c r="E47" i="50"/>
  <c r="X47" i="50" s="1"/>
  <c r="AB47" i="50" s="1"/>
  <c r="E48" i="50"/>
  <c r="X48" i="50"/>
  <c r="AB48" i="50" s="1"/>
  <c r="E49" i="50"/>
  <c r="X49" i="50" s="1"/>
  <c r="AB49" i="50" s="1"/>
  <c r="E50" i="50"/>
  <c r="X50" i="50" s="1"/>
  <c r="AB50" i="50" s="1"/>
  <c r="E3" i="50"/>
  <c r="M3" i="50" s="1"/>
  <c r="Q3" i="50" s="1"/>
  <c r="Q8" i="34"/>
  <c r="Q9" i="34"/>
  <c r="Q10" i="34"/>
  <c r="Q11" i="34"/>
  <c r="R11" i="34" s="1"/>
  <c r="Q12" i="34"/>
  <c r="R12" i="34" s="1"/>
  <c r="Q13" i="34"/>
  <c r="Q14" i="34"/>
  <c r="Q15" i="34"/>
  <c r="Q16" i="34"/>
  <c r="Q17" i="34"/>
  <c r="Q18" i="34"/>
  <c r="Q19" i="34"/>
  <c r="R19" i="34" s="1"/>
  <c r="Q26" i="34"/>
  <c r="Q27" i="34"/>
  <c r="Q28" i="34"/>
  <c r="R28" i="34" s="1"/>
  <c r="Q29" i="34"/>
  <c r="Q30" i="34"/>
  <c r="Q31" i="34"/>
  <c r="Q32" i="34"/>
  <c r="Q33" i="34"/>
  <c r="R33" i="34" s="1"/>
  <c r="Q34" i="34"/>
  <c r="Q35" i="34"/>
  <c r="Q36" i="34"/>
  <c r="R36" i="34" s="1"/>
  <c r="Q37" i="34"/>
  <c r="Q38" i="34"/>
  <c r="Q39" i="34"/>
  <c r="Q40" i="34"/>
  <c r="Q47" i="34"/>
  <c r="R47" i="34" s="1"/>
  <c r="Q48" i="34"/>
  <c r="Q49" i="34"/>
  <c r="Q50" i="34"/>
  <c r="Q51" i="34"/>
  <c r="Q52" i="34"/>
  <c r="Q53" i="34"/>
  <c r="Q54" i="34"/>
  <c r="Q55" i="34"/>
  <c r="R55" i="34" s="1"/>
  <c r="Q56" i="34"/>
  <c r="Q57" i="34"/>
  <c r="Q7" i="34"/>
  <c r="R7" i="34" s="1"/>
  <c r="R18" i="34"/>
  <c r="R17" i="34"/>
  <c r="R16" i="34"/>
  <c r="R15" i="34"/>
  <c r="R14" i="34"/>
  <c r="R13" i="34"/>
  <c r="R10" i="34"/>
  <c r="R9" i="34"/>
  <c r="R8" i="34"/>
  <c r="R40" i="34"/>
  <c r="R39" i="34"/>
  <c r="R38" i="34"/>
  <c r="R37" i="34"/>
  <c r="R35" i="34"/>
  <c r="R34" i="34"/>
  <c r="R32" i="34"/>
  <c r="R31" i="34"/>
  <c r="R30" i="34"/>
  <c r="R29" i="34"/>
  <c r="R27" i="34"/>
  <c r="R26" i="34"/>
  <c r="R57" i="34"/>
  <c r="R56" i="34"/>
  <c r="R54" i="34"/>
  <c r="R53" i="34"/>
  <c r="R52" i="34"/>
  <c r="R51" i="34"/>
  <c r="R50" i="34"/>
  <c r="R49" i="34"/>
  <c r="R48" i="34"/>
  <c r="Q36" i="24"/>
  <c r="Q37" i="24"/>
  <c r="Q38" i="24"/>
  <c r="R38" i="24" s="1"/>
  <c r="Q39" i="24"/>
  <c r="R39" i="24" s="1"/>
  <c r="Q40" i="24"/>
  <c r="R40" i="24" s="1"/>
  <c r="Q41" i="24"/>
  <c r="R41" i="24" s="1"/>
  <c r="Q42" i="24"/>
  <c r="R42" i="24" s="1"/>
  <c r="Q43" i="24"/>
  <c r="Q44" i="24"/>
  <c r="R44" i="24" s="1"/>
  <c r="Q45" i="24"/>
  <c r="Q46" i="24"/>
  <c r="R46" i="24" s="1"/>
  <c r="Q47" i="24"/>
  <c r="Q35" i="24"/>
  <c r="R35" i="24" s="1"/>
  <c r="R47" i="24"/>
  <c r="R45" i="24"/>
  <c r="R43" i="24"/>
  <c r="R37" i="24"/>
  <c r="R36" i="24"/>
  <c r="Q16" i="24"/>
  <c r="R16" i="24" s="1"/>
  <c r="Q17" i="24"/>
  <c r="Q18" i="24"/>
  <c r="R18" i="24"/>
  <c r="Q19" i="24"/>
  <c r="Q20" i="24"/>
  <c r="R20" i="24" s="1"/>
  <c r="Q21" i="24"/>
  <c r="Q22" i="24"/>
  <c r="R22" i="24"/>
  <c r="Q23" i="24"/>
  <c r="Q24" i="24"/>
  <c r="R24" i="24" s="1"/>
  <c r="Q25" i="24"/>
  <c r="R25" i="24" s="1"/>
  <c r="Q13" i="24"/>
  <c r="Q14" i="24"/>
  <c r="R14" i="24" s="1"/>
  <c r="Q15" i="24"/>
  <c r="R15" i="24" s="1"/>
  <c r="Q11" i="24"/>
  <c r="Q12" i="24"/>
  <c r="R12" i="24" s="1"/>
  <c r="Q10" i="24"/>
  <c r="Q9" i="24"/>
  <c r="Q8" i="24"/>
  <c r="Q7" i="24"/>
  <c r="R7" i="24" s="1"/>
  <c r="R23" i="24"/>
  <c r="R21" i="24"/>
  <c r="R19" i="24"/>
  <c r="R17" i="24"/>
  <c r="R13" i="24"/>
  <c r="R11" i="24"/>
  <c r="R10" i="24"/>
  <c r="R9" i="24"/>
  <c r="R8" i="24"/>
  <c r="H3" i="50"/>
  <c r="I3" i="50" s="1"/>
  <c r="Y50" i="50"/>
  <c r="Z50" i="50" s="1"/>
  <c r="T50" i="50"/>
  <c r="U50" i="50" s="1"/>
  <c r="N50" i="50"/>
  <c r="O50" i="50" s="1"/>
  <c r="H50" i="50"/>
  <c r="I50" i="50" s="1"/>
  <c r="J50" i="50" s="1"/>
  <c r="Y49" i="50"/>
  <c r="Z49" i="50" s="1"/>
  <c r="AA49" i="50" s="1"/>
  <c r="T49" i="50"/>
  <c r="U49" i="50"/>
  <c r="N49" i="50"/>
  <c r="O49" i="50" s="1"/>
  <c r="P49" i="50" s="1"/>
  <c r="H49" i="50"/>
  <c r="I49" i="50" s="1"/>
  <c r="Y48" i="50"/>
  <c r="Z48" i="50" s="1"/>
  <c r="T48" i="50"/>
  <c r="U48" i="50" s="1"/>
  <c r="N48" i="50"/>
  <c r="O48" i="50" s="1"/>
  <c r="H48" i="50"/>
  <c r="Y47" i="50"/>
  <c r="Z47" i="50"/>
  <c r="T47" i="50"/>
  <c r="U47" i="50"/>
  <c r="N47" i="50"/>
  <c r="O47" i="50"/>
  <c r="P47" i="50" s="1"/>
  <c r="H47" i="50"/>
  <c r="Y46" i="50"/>
  <c r="Z46" i="50" s="1"/>
  <c r="T46" i="50"/>
  <c r="U46" i="50" s="1"/>
  <c r="N46" i="50"/>
  <c r="O46" i="50" s="1"/>
  <c r="H46" i="50"/>
  <c r="Y45" i="50"/>
  <c r="AA45" i="50" s="1"/>
  <c r="Z45" i="50"/>
  <c r="T45" i="50"/>
  <c r="N45" i="50"/>
  <c r="O45" i="50"/>
  <c r="H45" i="50"/>
  <c r="Y44" i="50"/>
  <c r="Z44" i="50" s="1"/>
  <c r="T44" i="50"/>
  <c r="U44" i="50" s="1"/>
  <c r="N44" i="50"/>
  <c r="O44" i="50" s="1"/>
  <c r="H44" i="50"/>
  <c r="I44" i="50" s="1"/>
  <c r="J44" i="50" s="1"/>
  <c r="Y43" i="50"/>
  <c r="Z43" i="50" s="1"/>
  <c r="T43" i="50"/>
  <c r="U43" i="50"/>
  <c r="N43" i="50"/>
  <c r="O43" i="50"/>
  <c r="H43" i="50"/>
  <c r="I43" i="50" s="1"/>
  <c r="Y42" i="50"/>
  <c r="Z42" i="50" s="1"/>
  <c r="T42" i="50"/>
  <c r="U42" i="50" s="1"/>
  <c r="N42" i="50"/>
  <c r="O42" i="50" s="1"/>
  <c r="H42" i="50"/>
  <c r="Y41" i="50"/>
  <c r="Z41" i="50" s="1"/>
  <c r="T41" i="50"/>
  <c r="U41" i="50"/>
  <c r="N41" i="50"/>
  <c r="P41" i="50" s="1"/>
  <c r="O41" i="50"/>
  <c r="H41" i="50"/>
  <c r="Y40" i="50"/>
  <c r="Z40" i="50" s="1"/>
  <c r="T40" i="50"/>
  <c r="U40" i="50" s="1"/>
  <c r="N40" i="50"/>
  <c r="O40" i="50" s="1"/>
  <c r="H40" i="50"/>
  <c r="Y39" i="50"/>
  <c r="Z39" i="50"/>
  <c r="T39" i="50"/>
  <c r="U39" i="50" s="1"/>
  <c r="N39" i="50"/>
  <c r="O39" i="50"/>
  <c r="H39" i="50"/>
  <c r="Y38" i="50"/>
  <c r="Z38" i="50" s="1"/>
  <c r="T38" i="50"/>
  <c r="U38" i="50" s="1"/>
  <c r="N38" i="50"/>
  <c r="O38" i="50" s="1"/>
  <c r="H38" i="50"/>
  <c r="Y37" i="50"/>
  <c r="Z37" i="50"/>
  <c r="T37" i="50"/>
  <c r="U37" i="50" s="1"/>
  <c r="N37" i="50"/>
  <c r="O37" i="50"/>
  <c r="H37" i="50"/>
  <c r="Y36" i="50"/>
  <c r="Z36" i="50" s="1"/>
  <c r="T36" i="50"/>
  <c r="U36" i="50" s="1"/>
  <c r="N36" i="50"/>
  <c r="O36" i="50" s="1"/>
  <c r="H36" i="50"/>
  <c r="Y35" i="50"/>
  <c r="Z35" i="50"/>
  <c r="T35" i="50"/>
  <c r="U35" i="50"/>
  <c r="N35" i="50"/>
  <c r="O35" i="50" s="1"/>
  <c r="H35" i="50"/>
  <c r="Y34" i="50"/>
  <c r="Z34" i="50" s="1"/>
  <c r="T34" i="50"/>
  <c r="U34" i="50" s="1"/>
  <c r="N34" i="50"/>
  <c r="O34" i="50" s="1"/>
  <c r="H34" i="50"/>
  <c r="Y33" i="50"/>
  <c r="Z33" i="50"/>
  <c r="T33" i="50"/>
  <c r="U33" i="50"/>
  <c r="N33" i="50"/>
  <c r="O33" i="50" s="1"/>
  <c r="P33" i="50" s="1"/>
  <c r="H33" i="50"/>
  <c r="I33" i="50" s="1"/>
  <c r="Y32" i="50"/>
  <c r="Z32" i="50" s="1"/>
  <c r="T32" i="50"/>
  <c r="U32" i="50" s="1"/>
  <c r="N32" i="50"/>
  <c r="O32" i="50" s="1"/>
  <c r="H32" i="50"/>
  <c r="Y31" i="50"/>
  <c r="Z31" i="50"/>
  <c r="T31" i="50"/>
  <c r="U31" i="50"/>
  <c r="N31" i="50"/>
  <c r="O31" i="50" s="1"/>
  <c r="P31" i="50" s="1"/>
  <c r="H31" i="50"/>
  <c r="Y30" i="50"/>
  <c r="Z30" i="50" s="1"/>
  <c r="T30" i="50"/>
  <c r="U30" i="50" s="1"/>
  <c r="N30" i="50"/>
  <c r="O30" i="50" s="1"/>
  <c r="H30" i="50"/>
  <c r="Y29" i="50"/>
  <c r="T29" i="50"/>
  <c r="U29" i="50"/>
  <c r="N29" i="50"/>
  <c r="O29" i="50"/>
  <c r="H29" i="50"/>
  <c r="Y28" i="50"/>
  <c r="Z28" i="50" s="1"/>
  <c r="T28" i="50"/>
  <c r="U28" i="50" s="1"/>
  <c r="N28" i="50"/>
  <c r="O28" i="50" s="1"/>
  <c r="H28" i="50"/>
  <c r="Y27" i="50"/>
  <c r="Z27" i="50" s="1"/>
  <c r="T27" i="50"/>
  <c r="U27" i="50"/>
  <c r="N27" i="50"/>
  <c r="O27" i="50"/>
  <c r="H27" i="50"/>
  <c r="I27" i="50" s="1"/>
  <c r="Y26" i="50"/>
  <c r="Z26" i="50" s="1"/>
  <c r="T26" i="50"/>
  <c r="N26" i="50"/>
  <c r="O26" i="50" s="1"/>
  <c r="H26" i="50"/>
  <c r="Y25" i="50"/>
  <c r="Z25" i="50" s="1"/>
  <c r="AA25" i="50" s="1"/>
  <c r="T25" i="50"/>
  <c r="V25" i="50" s="1"/>
  <c r="U25" i="50"/>
  <c r="N25" i="50"/>
  <c r="H25" i="50"/>
  <c r="Y24" i="50"/>
  <c r="Z24" i="50" s="1"/>
  <c r="T24" i="50"/>
  <c r="U24" i="50" s="1"/>
  <c r="N24" i="50"/>
  <c r="O24" i="50" s="1"/>
  <c r="H24" i="50"/>
  <c r="Y23" i="50"/>
  <c r="Z23" i="50"/>
  <c r="T23" i="50"/>
  <c r="U23" i="50" s="1"/>
  <c r="N23" i="50"/>
  <c r="O23" i="50"/>
  <c r="H23" i="50"/>
  <c r="Y22" i="50"/>
  <c r="Z22" i="50" s="1"/>
  <c r="T22" i="50"/>
  <c r="U22" i="50" s="1"/>
  <c r="N22" i="50"/>
  <c r="O22" i="50" s="1"/>
  <c r="H22" i="50"/>
  <c r="I22" i="50" s="1"/>
  <c r="J22" i="50" s="1"/>
  <c r="Y21" i="50"/>
  <c r="Z21" i="50"/>
  <c r="T21" i="50"/>
  <c r="U21" i="50" s="1"/>
  <c r="N21" i="50"/>
  <c r="O21" i="50"/>
  <c r="P21" i="50" s="1"/>
  <c r="H21" i="50"/>
  <c r="J21" i="50" s="1"/>
  <c r="Y20" i="50"/>
  <c r="Z20" i="50" s="1"/>
  <c r="T20" i="50"/>
  <c r="U20" i="50" s="1"/>
  <c r="N20" i="50"/>
  <c r="O20" i="50" s="1"/>
  <c r="H20" i="50"/>
  <c r="Y19" i="50"/>
  <c r="Z19" i="50"/>
  <c r="T19" i="50"/>
  <c r="U19" i="50"/>
  <c r="V19" i="50" s="1"/>
  <c r="N19" i="50"/>
  <c r="O19" i="50" s="1"/>
  <c r="H19" i="50"/>
  <c r="Y18" i="50"/>
  <c r="Z18" i="50" s="1"/>
  <c r="T18" i="50"/>
  <c r="U18" i="50" s="1"/>
  <c r="N18" i="50"/>
  <c r="O18" i="50" s="1"/>
  <c r="H18" i="50"/>
  <c r="Y17" i="50"/>
  <c r="AA17" i="50" s="1"/>
  <c r="Z17" i="50"/>
  <c r="T17" i="50"/>
  <c r="U17" i="50"/>
  <c r="N17" i="50"/>
  <c r="O17" i="50" s="1"/>
  <c r="H17" i="50"/>
  <c r="I17" i="50" s="1"/>
  <c r="Y16" i="50"/>
  <c r="Z16" i="50" s="1"/>
  <c r="T16" i="50"/>
  <c r="U16" i="50" s="1"/>
  <c r="N16" i="50"/>
  <c r="O16" i="50" s="1"/>
  <c r="H16" i="50"/>
  <c r="Y15" i="50"/>
  <c r="Z15" i="50"/>
  <c r="T15" i="50"/>
  <c r="U15" i="50"/>
  <c r="N15" i="50"/>
  <c r="O15" i="50"/>
  <c r="H15" i="50"/>
  <c r="I15" i="50" s="1"/>
  <c r="Y14" i="50"/>
  <c r="Z14" i="50" s="1"/>
  <c r="T14" i="50"/>
  <c r="U14" i="50" s="1"/>
  <c r="N14" i="50"/>
  <c r="O14" i="50" s="1"/>
  <c r="H14" i="50"/>
  <c r="Y13" i="50"/>
  <c r="Z13" i="50"/>
  <c r="T13" i="50"/>
  <c r="U13" i="50"/>
  <c r="N13" i="50"/>
  <c r="O13" i="50"/>
  <c r="H13" i="50"/>
  <c r="Y12" i="50"/>
  <c r="Z12" i="50" s="1"/>
  <c r="T12" i="50"/>
  <c r="U12" i="50" s="1"/>
  <c r="N12" i="50"/>
  <c r="O12" i="50" s="1"/>
  <c r="H12" i="50"/>
  <c r="Y11" i="50"/>
  <c r="Z11" i="50" s="1"/>
  <c r="T11" i="50"/>
  <c r="U11" i="50"/>
  <c r="N11" i="50"/>
  <c r="O11" i="50"/>
  <c r="H11" i="50"/>
  <c r="Y10" i="50"/>
  <c r="Z10" i="50" s="1"/>
  <c r="T10" i="50"/>
  <c r="N10" i="50"/>
  <c r="O10" i="50" s="1"/>
  <c r="H10" i="50"/>
  <c r="Y9" i="50"/>
  <c r="Z9" i="50" s="1"/>
  <c r="AA9" i="50" s="1"/>
  <c r="T9" i="50"/>
  <c r="U9" i="50" s="1"/>
  <c r="N9" i="50"/>
  <c r="O9" i="50"/>
  <c r="H9" i="50"/>
  <c r="Y8" i="50"/>
  <c r="Z8" i="50" s="1"/>
  <c r="T8" i="50"/>
  <c r="U8" i="50" s="1"/>
  <c r="N8" i="50"/>
  <c r="O8" i="50" s="1"/>
  <c r="H8" i="50"/>
  <c r="I8" i="50" s="1"/>
  <c r="J8" i="50" s="1"/>
  <c r="Y7" i="50"/>
  <c r="Z7" i="50" s="1"/>
  <c r="AA7" i="50" s="1"/>
  <c r="T7" i="50"/>
  <c r="U7" i="50" s="1"/>
  <c r="N7" i="50"/>
  <c r="O7" i="50"/>
  <c r="H7" i="50"/>
  <c r="Y6" i="50"/>
  <c r="Z6" i="50" s="1"/>
  <c r="T6" i="50"/>
  <c r="U6" i="50" s="1"/>
  <c r="N6" i="50"/>
  <c r="O6" i="50" s="1"/>
  <c r="H6" i="50"/>
  <c r="Y5" i="50"/>
  <c r="Z5" i="50"/>
  <c r="T5" i="50"/>
  <c r="U5" i="50" s="1"/>
  <c r="N5" i="50"/>
  <c r="P5" i="50" s="1"/>
  <c r="O5" i="50"/>
  <c r="H5" i="50"/>
  <c r="I5" i="50" s="1"/>
  <c r="Y4" i="50"/>
  <c r="Z4" i="50" s="1"/>
  <c r="T4" i="50"/>
  <c r="U4" i="50" s="1"/>
  <c r="N4" i="50"/>
  <c r="O4" i="50" s="1"/>
  <c r="H4" i="50"/>
  <c r="Y3" i="50"/>
  <c r="Z3" i="50"/>
  <c r="T3" i="50"/>
  <c r="V3" i="50" s="1"/>
  <c r="U3" i="50"/>
  <c r="N3" i="50"/>
  <c r="O3" i="50" s="1"/>
  <c r="P7" i="13"/>
  <c r="P8" i="13"/>
  <c r="Q8" i="13" s="1"/>
  <c r="P9" i="13"/>
  <c r="P10" i="13"/>
  <c r="Q10" i="13"/>
  <c r="P11" i="13"/>
  <c r="O11" i="13" s="1"/>
  <c r="P12" i="13"/>
  <c r="Q12" i="13" s="1"/>
  <c r="P13" i="13"/>
  <c r="P14" i="13"/>
  <c r="Q14" i="13"/>
  <c r="P6" i="13"/>
  <c r="Q6" i="13"/>
  <c r="Q7" i="13"/>
  <c r="Q9" i="13"/>
  <c r="Q11" i="13"/>
  <c r="Q13" i="13"/>
  <c r="P7" i="14"/>
  <c r="P8" i="14"/>
  <c r="P9" i="14"/>
  <c r="P10" i="14"/>
  <c r="Q10" i="14" s="1"/>
  <c r="P11" i="14"/>
  <c r="Q11" i="14" s="1"/>
  <c r="P12" i="14"/>
  <c r="Q12" i="14" s="1"/>
  <c r="P13" i="14"/>
  <c r="Q13" i="14" s="1"/>
  <c r="P14" i="14"/>
  <c r="P15" i="14"/>
  <c r="P16" i="14"/>
  <c r="P17" i="14"/>
  <c r="P6" i="14"/>
  <c r="Q6" i="14" s="1"/>
  <c r="Q7" i="14"/>
  <c r="Q8" i="14"/>
  <c r="Q9" i="14"/>
  <c r="Q14" i="14"/>
  <c r="Q15" i="14"/>
  <c r="Q16" i="14"/>
  <c r="Q17" i="14"/>
  <c r="P7" i="16"/>
  <c r="P8" i="16"/>
  <c r="P9" i="16"/>
  <c r="P10" i="16"/>
  <c r="Q10" i="16" s="1"/>
  <c r="P11" i="16"/>
  <c r="Q11" i="16" s="1"/>
  <c r="P12" i="16"/>
  <c r="Q12" i="16" s="1"/>
  <c r="P13" i="16"/>
  <c r="Q13" i="16" s="1"/>
  <c r="P14" i="16"/>
  <c r="P15" i="16"/>
  <c r="P16" i="16"/>
  <c r="P17" i="16"/>
  <c r="P6" i="16"/>
  <c r="Q6" i="16" s="1"/>
  <c r="Q17" i="16"/>
  <c r="Q16" i="16"/>
  <c r="Q15" i="16"/>
  <c r="Q14" i="16"/>
  <c r="Q9" i="16"/>
  <c r="Q8" i="16"/>
  <c r="Q7" i="16"/>
  <c r="Q6" i="15"/>
  <c r="R6" i="15" s="1"/>
  <c r="Q7" i="15"/>
  <c r="R7" i="15"/>
  <c r="Q8" i="15"/>
  <c r="R8" i="15" s="1"/>
  <c r="Q9" i="15"/>
  <c r="R9" i="15" s="1"/>
  <c r="Q10" i="15"/>
  <c r="R10" i="15" s="1"/>
  <c r="Q11" i="15"/>
  <c r="R11" i="15" s="1"/>
  <c r="Q12" i="15"/>
  <c r="R12" i="15" s="1"/>
  <c r="Q13" i="15"/>
  <c r="R13" i="15" s="1"/>
  <c r="Q14" i="15"/>
  <c r="R14" i="15"/>
  <c r="Q15" i="15"/>
  <c r="R15" i="15"/>
  <c r="Q5" i="15"/>
  <c r="R5" i="15"/>
  <c r="K16" i="13"/>
  <c r="C17" i="13"/>
  <c r="K20" i="14"/>
  <c r="C20" i="14"/>
  <c r="K19" i="16"/>
  <c r="C19" i="16"/>
  <c r="L17" i="15"/>
  <c r="C17" i="15"/>
  <c r="K38" i="19"/>
  <c r="L38" i="19" s="1"/>
  <c r="K39" i="19"/>
  <c r="L39" i="19" s="1"/>
  <c r="K40" i="19"/>
  <c r="L40" i="19" s="1"/>
  <c r="K41" i="19"/>
  <c r="L41" i="19" s="1"/>
  <c r="D40" i="19"/>
  <c r="E40" i="19" s="1"/>
  <c r="D41" i="19"/>
  <c r="E41" i="19" s="1"/>
  <c r="K37" i="19"/>
  <c r="L37" i="19" s="1"/>
  <c r="K36" i="19"/>
  <c r="L36" i="19" s="1"/>
  <c r="K35" i="19"/>
  <c r="L35" i="19" s="1"/>
  <c r="K34" i="19"/>
  <c r="L34" i="19" s="1"/>
  <c r="D39" i="19"/>
  <c r="E39" i="19" s="1"/>
  <c r="D38" i="19"/>
  <c r="E38" i="19" s="1"/>
  <c r="D37" i="19"/>
  <c r="E37" i="19" s="1"/>
  <c r="D36" i="19"/>
  <c r="E36" i="19" s="1"/>
  <c r="D35" i="19"/>
  <c r="E35" i="19" s="1"/>
  <c r="D34" i="19"/>
  <c r="E34" i="19" s="1"/>
  <c r="M15" i="20"/>
  <c r="N15" i="20" s="1"/>
  <c r="M13" i="20"/>
  <c r="N13" i="20" s="1"/>
  <c r="M48" i="20"/>
  <c r="N48" i="20" s="1"/>
  <c r="M31" i="6"/>
  <c r="N31" i="6" s="1"/>
  <c r="M29" i="6"/>
  <c r="N29" i="6" s="1"/>
  <c r="M30" i="6"/>
  <c r="N30" i="6" s="1"/>
  <c r="M28" i="6"/>
  <c r="N28" i="6" s="1"/>
  <c r="M27" i="6"/>
  <c r="N27" i="6" s="1"/>
  <c r="M26" i="6"/>
  <c r="N26" i="6" s="1"/>
  <c r="M40" i="34"/>
  <c r="N40" i="34" s="1"/>
  <c r="M37" i="34"/>
  <c r="N37" i="34" s="1"/>
  <c r="M22" i="24"/>
  <c r="N22" i="24" s="1"/>
  <c r="M17" i="24"/>
  <c r="N17" i="24" s="1"/>
  <c r="M15" i="24"/>
  <c r="N15" i="24" s="1"/>
  <c r="M13" i="24"/>
  <c r="N13" i="24" s="1"/>
  <c r="M11" i="24"/>
  <c r="N11" i="24" s="1"/>
  <c r="M8" i="24"/>
  <c r="N8" i="24" s="1"/>
  <c r="M23" i="24"/>
  <c r="N23" i="24" s="1"/>
  <c r="M9" i="24"/>
  <c r="N9" i="24" s="1"/>
  <c r="M24" i="28"/>
  <c r="N24" i="28" s="1"/>
  <c r="M23" i="28"/>
  <c r="N23" i="28" s="1"/>
  <c r="M22" i="28"/>
  <c r="N22" i="28" s="1"/>
  <c r="M21" i="28"/>
  <c r="N21" i="28" s="1"/>
  <c r="M20" i="28"/>
  <c r="N20" i="28" s="1"/>
  <c r="M19" i="28"/>
  <c r="N19" i="28" s="1"/>
  <c r="M18" i="28"/>
  <c r="N18" i="28" s="1"/>
  <c r="M17" i="28"/>
  <c r="N17" i="28" s="1"/>
  <c r="M16" i="28"/>
  <c r="N16" i="28" s="1"/>
  <c r="M15" i="28"/>
  <c r="N15" i="28" s="1"/>
  <c r="M14" i="28"/>
  <c r="N14" i="28" s="1"/>
  <c r="M13" i="28"/>
  <c r="N13" i="28" s="1"/>
  <c r="M12" i="28"/>
  <c r="N12" i="28" s="1"/>
  <c r="M45" i="20"/>
  <c r="N45" i="20" s="1"/>
  <c r="M46" i="20"/>
  <c r="N46" i="20" s="1"/>
  <c r="M47" i="20"/>
  <c r="N47" i="20" s="1"/>
  <c r="M49" i="20"/>
  <c r="N49" i="20" s="1"/>
  <c r="M23" i="20"/>
  <c r="N23" i="20" s="1"/>
  <c r="M24" i="20"/>
  <c r="N24" i="20" s="1"/>
  <c r="M25" i="20"/>
  <c r="N25" i="20" s="1"/>
  <c r="M44" i="20"/>
  <c r="M43" i="20"/>
  <c r="N43" i="20" s="1"/>
  <c r="M42" i="20"/>
  <c r="N42" i="20" s="1"/>
  <c r="M41" i="20"/>
  <c r="M40" i="20"/>
  <c r="M39" i="20"/>
  <c r="M38" i="20"/>
  <c r="M22" i="20"/>
  <c r="M21" i="20"/>
  <c r="M20" i="20"/>
  <c r="N20" i="20" s="1"/>
  <c r="M19" i="20"/>
  <c r="N19" i="20" s="1"/>
  <c r="M18" i="20"/>
  <c r="M17" i="20"/>
  <c r="M16" i="20"/>
  <c r="M14" i="20"/>
  <c r="M12" i="20"/>
  <c r="M11" i="20"/>
  <c r="M39" i="6"/>
  <c r="N39" i="6" s="1"/>
  <c r="M40" i="6"/>
  <c r="N40" i="6"/>
  <c r="M41" i="6"/>
  <c r="N41" i="6"/>
  <c r="M42" i="6"/>
  <c r="N42" i="6" s="1"/>
  <c r="M38" i="6"/>
  <c r="N38" i="6"/>
  <c r="M37" i="6"/>
  <c r="M36" i="6"/>
  <c r="N36" i="6" s="1"/>
  <c r="M35" i="6"/>
  <c r="M34" i="6"/>
  <c r="N34" i="6" s="1"/>
  <c r="M33" i="6"/>
  <c r="M32" i="6"/>
  <c r="N32" i="6" s="1"/>
  <c r="M19" i="6"/>
  <c r="N19" i="6" s="1"/>
  <c r="M18" i="6"/>
  <c r="N18" i="6" s="1"/>
  <c r="M17" i="6"/>
  <c r="N17" i="6" s="1"/>
  <c r="M16" i="6"/>
  <c r="M15" i="6"/>
  <c r="M14" i="6"/>
  <c r="M13" i="6"/>
  <c r="M12" i="6"/>
  <c r="N12" i="6" s="1"/>
  <c r="M11" i="6"/>
  <c r="N11" i="6" s="1"/>
  <c r="M10" i="6"/>
  <c r="N10" i="6" s="1"/>
  <c r="M9" i="6"/>
  <c r="M8" i="6"/>
  <c r="M7" i="6"/>
  <c r="M57" i="34"/>
  <c r="N57" i="34" s="1"/>
  <c r="M56" i="34"/>
  <c r="N56" i="34" s="1"/>
  <c r="M55" i="34"/>
  <c r="N55" i="34"/>
  <c r="M54" i="34"/>
  <c r="N54" i="34" s="1"/>
  <c r="M53" i="34"/>
  <c r="N53" i="34" s="1"/>
  <c r="M52" i="34"/>
  <c r="N52" i="34" s="1"/>
  <c r="M51" i="34"/>
  <c r="N51" i="34" s="1"/>
  <c r="M50" i="34"/>
  <c r="M49" i="34"/>
  <c r="N49" i="34" s="1"/>
  <c r="M48" i="34"/>
  <c r="N48" i="34" s="1"/>
  <c r="M47" i="34"/>
  <c r="N47" i="34"/>
  <c r="M39" i="34"/>
  <c r="M38" i="34"/>
  <c r="N38" i="34" s="1"/>
  <c r="M36" i="34"/>
  <c r="N36" i="34" s="1"/>
  <c r="M35" i="34"/>
  <c r="N35" i="34"/>
  <c r="M34" i="34"/>
  <c r="N34" i="34" s="1"/>
  <c r="M33" i="34"/>
  <c r="N33" i="34" s="1"/>
  <c r="M32" i="34"/>
  <c r="N32" i="34" s="1"/>
  <c r="M31" i="34"/>
  <c r="N31" i="34"/>
  <c r="M30" i="34"/>
  <c r="M29" i="34"/>
  <c r="N29" i="34" s="1"/>
  <c r="M28" i="34"/>
  <c r="N28" i="34" s="1"/>
  <c r="M27" i="34"/>
  <c r="N27" i="34"/>
  <c r="M26" i="34"/>
  <c r="N26" i="34" s="1"/>
  <c r="M19" i="34"/>
  <c r="N19" i="34" s="1"/>
  <c r="M18" i="34"/>
  <c r="N18" i="34" s="1"/>
  <c r="M17" i="34"/>
  <c r="N17" i="34" s="1"/>
  <c r="M16" i="34"/>
  <c r="N16" i="34" s="1"/>
  <c r="M15" i="34"/>
  <c r="N15" i="34" s="1"/>
  <c r="M14" i="34"/>
  <c r="N14" i="34" s="1"/>
  <c r="M13" i="34"/>
  <c r="N13" i="34" s="1"/>
  <c r="M12" i="34"/>
  <c r="M11" i="34"/>
  <c r="N11" i="34" s="1"/>
  <c r="M10" i="34"/>
  <c r="N10" i="34" s="1"/>
  <c r="M9" i="34"/>
  <c r="N9" i="34" s="1"/>
  <c r="M8" i="34"/>
  <c r="N8" i="34" s="1"/>
  <c r="M7" i="34"/>
  <c r="N7" i="34" s="1"/>
  <c r="M47" i="24"/>
  <c r="N47" i="24" s="1"/>
  <c r="M46" i="24"/>
  <c r="N46" i="24" s="1"/>
  <c r="M45" i="24"/>
  <c r="M44" i="24"/>
  <c r="N44" i="24" s="1"/>
  <c r="M43" i="24"/>
  <c r="N43" i="24" s="1"/>
  <c r="M42" i="24"/>
  <c r="N42" i="24"/>
  <c r="M41" i="24"/>
  <c r="M40" i="24"/>
  <c r="N40" i="24" s="1"/>
  <c r="M39" i="24"/>
  <c r="N39" i="24" s="1"/>
  <c r="M38" i="24"/>
  <c r="N38" i="24"/>
  <c r="M37" i="24"/>
  <c r="N37" i="24" s="1"/>
  <c r="M36" i="24"/>
  <c r="N36" i="24" s="1"/>
  <c r="M35" i="24"/>
  <c r="N35" i="24" s="1"/>
  <c r="M25" i="24"/>
  <c r="N25" i="24"/>
  <c r="M24" i="24"/>
  <c r="M21" i="24"/>
  <c r="N21" i="24" s="1"/>
  <c r="M20" i="24"/>
  <c r="N20" i="24" s="1"/>
  <c r="M19" i="24"/>
  <c r="N19" i="24" s="1"/>
  <c r="M18" i="24"/>
  <c r="N18" i="24" s="1"/>
  <c r="M16" i="24"/>
  <c r="N16" i="24" s="1"/>
  <c r="M14" i="24"/>
  <c r="N14" i="24" s="1"/>
  <c r="M12" i="24"/>
  <c r="N12" i="24" s="1"/>
  <c r="M10" i="24"/>
  <c r="N10" i="24" s="1"/>
  <c r="M7" i="24"/>
  <c r="N7" i="24" s="1"/>
  <c r="R24" i="28"/>
  <c r="Q24" i="28" s="1"/>
  <c r="R23" i="28"/>
  <c r="Q23" i="28" s="1"/>
  <c r="R22" i="28"/>
  <c r="Q22" i="28" s="1"/>
  <c r="R21" i="28"/>
  <c r="Q21" i="28" s="1"/>
  <c r="R20" i="28"/>
  <c r="Q20" i="28" s="1"/>
  <c r="R19" i="28"/>
  <c r="R18" i="28"/>
  <c r="Q18" i="28" s="1"/>
  <c r="R17" i="28"/>
  <c r="Q17" i="28" s="1"/>
  <c r="R16" i="28"/>
  <c r="R15" i="28"/>
  <c r="Q15" i="28" s="1"/>
  <c r="R14" i="28"/>
  <c r="Q14" i="28" s="1"/>
  <c r="R13" i="28"/>
  <c r="Q13" i="28" s="1"/>
  <c r="R12" i="28"/>
  <c r="Q12" i="28" s="1"/>
  <c r="M61" i="28"/>
  <c r="N61" i="28" s="1"/>
  <c r="M60" i="28"/>
  <c r="N60" i="28" s="1"/>
  <c r="M59" i="28"/>
  <c r="N59" i="28"/>
  <c r="M58" i="28"/>
  <c r="N58" i="28" s="1"/>
  <c r="M57" i="28"/>
  <c r="N57" i="28" s="1"/>
  <c r="M56" i="28"/>
  <c r="N56" i="28" s="1"/>
  <c r="M55" i="28"/>
  <c r="N55" i="28" s="1"/>
  <c r="M54" i="28"/>
  <c r="N54" i="28" s="1"/>
  <c r="M53" i="28"/>
  <c r="N53" i="28" s="1"/>
  <c r="M52" i="28"/>
  <c r="N52" i="28" s="1"/>
  <c r="M51" i="28"/>
  <c r="N51" i="28" s="1"/>
  <c r="M43" i="28"/>
  <c r="M42" i="28"/>
  <c r="N42" i="28" s="1"/>
  <c r="M41" i="28"/>
  <c r="N41" i="28" s="1"/>
  <c r="M40" i="28"/>
  <c r="J40" i="28" s="1"/>
  <c r="N40" i="28"/>
  <c r="M39" i="28"/>
  <c r="M38" i="28"/>
  <c r="N38" i="28" s="1"/>
  <c r="M37" i="28"/>
  <c r="N37" i="28" s="1"/>
  <c r="M36" i="28"/>
  <c r="N36" i="28" s="1"/>
  <c r="M35" i="28"/>
  <c r="M34" i="28"/>
  <c r="N34" i="28" s="1"/>
  <c r="M33" i="28"/>
  <c r="N33" i="28" s="1"/>
  <c r="M32" i="28"/>
  <c r="J32" i="28" s="1"/>
  <c r="M31" i="28"/>
  <c r="N31" i="28"/>
  <c r="L14" i="13"/>
  <c r="M14" i="13" s="1"/>
  <c r="L13" i="13"/>
  <c r="L12" i="13"/>
  <c r="M12" i="13" s="1"/>
  <c r="L11" i="13"/>
  <c r="M11" i="13" s="1"/>
  <c r="L10" i="13"/>
  <c r="M10" i="13" s="1"/>
  <c r="L9" i="13"/>
  <c r="M9" i="13" s="1"/>
  <c r="L8" i="13"/>
  <c r="M8" i="13"/>
  <c r="L7" i="13"/>
  <c r="L6" i="13"/>
  <c r="M6" i="13" s="1"/>
  <c r="M13" i="13"/>
  <c r="L17" i="14"/>
  <c r="L16" i="14"/>
  <c r="L15" i="14"/>
  <c r="L14" i="14"/>
  <c r="L13" i="14"/>
  <c r="M13" i="14" s="1"/>
  <c r="L12" i="14"/>
  <c r="M12" i="14" s="1"/>
  <c r="L11" i="14"/>
  <c r="M11" i="14" s="1"/>
  <c r="L10" i="14"/>
  <c r="M10" i="14" s="1"/>
  <c r="L9" i="14"/>
  <c r="L8" i="14"/>
  <c r="L7" i="14"/>
  <c r="L6" i="14"/>
  <c r="M17" i="14"/>
  <c r="M16" i="14"/>
  <c r="M15" i="14"/>
  <c r="M14" i="14"/>
  <c r="M9" i="14"/>
  <c r="M8" i="14"/>
  <c r="M7" i="14"/>
  <c r="M6" i="14"/>
  <c r="L17" i="16"/>
  <c r="M17" i="16"/>
  <c r="L16" i="16"/>
  <c r="M16" i="16" s="1"/>
  <c r="L15" i="16"/>
  <c r="O15" i="16" s="1"/>
  <c r="M15" i="16"/>
  <c r="L14" i="16"/>
  <c r="O14" i="16" s="1"/>
  <c r="L13" i="16"/>
  <c r="M13" i="16"/>
  <c r="L12" i="16"/>
  <c r="M12" i="16" s="1"/>
  <c r="L11" i="16"/>
  <c r="M11" i="16"/>
  <c r="L10" i="16"/>
  <c r="M10" i="16"/>
  <c r="L9" i="16"/>
  <c r="M9" i="16"/>
  <c r="L8" i="16"/>
  <c r="M8" i="16" s="1"/>
  <c r="L7" i="16"/>
  <c r="M7" i="16"/>
  <c r="L6" i="16"/>
  <c r="I6" i="16" s="1"/>
  <c r="M6" i="16"/>
  <c r="M15" i="15"/>
  <c r="M14" i="15"/>
  <c r="M13" i="15"/>
  <c r="N13" i="15" s="1"/>
  <c r="M12" i="15"/>
  <c r="M11" i="15"/>
  <c r="M10" i="15"/>
  <c r="I10" i="15" s="1"/>
  <c r="M9" i="15"/>
  <c r="N9" i="15" s="1"/>
  <c r="M8" i="15"/>
  <c r="M7" i="15"/>
  <c r="M6" i="15"/>
  <c r="M5" i="15"/>
  <c r="N5" i="15"/>
  <c r="N50" i="34"/>
  <c r="N39" i="34"/>
  <c r="N30" i="34"/>
  <c r="N12" i="34"/>
  <c r="N45" i="24"/>
  <c r="N41" i="24"/>
  <c r="N24" i="24"/>
  <c r="N37" i="6"/>
  <c r="N35" i="6"/>
  <c r="N33" i="6"/>
  <c r="N16" i="6"/>
  <c r="N15" i="6"/>
  <c r="N14" i="6"/>
  <c r="N13" i="6"/>
  <c r="N9" i="6"/>
  <c r="N8" i="6"/>
  <c r="N7" i="6"/>
  <c r="N44" i="20"/>
  <c r="N41" i="20"/>
  <c r="N40" i="20"/>
  <c r="N39" i="20"/>
  <c r="N38" i="20"/>
  <c r="N22" i="20"/>
  <c r="N21" i="20"/>
  <c r="N18" i="20"/>
  <c r="N17" i="20"/>
  <c r="N16" i="20"/>
  <c r="N14" i="20"/>
  <c r="N12" i="20"/>
  <c r="N11" i="20"/>
  <c r="N43" i="28"/>
  <c r="N39" i="28"/>
  <c r="N35" i="28"/>
  <c r="S24" i="28"/>
  <c r="S20" i="28"/>
  <c r="S12" i="28"/>
  <c r="D31" i="46"/>
  <c r="D30" i="46"/>
  <c r="E30" i="46" s="1"/>
  <c r="D29" i="46"/>
  <c r="E29" i="46" s="1"/>
  <c r="D28" i="46"/>
  <c r="E28" i="46" s="1"/>
  <c r="D27" i="46"/>
  <c r="E27" i="46" s="1"/>
  <c r="D16" i="46"/>
  <c r="E16" i="46" s="1"/>
  <c r="D15" i="46"/>
  <c r="E15" i="46" s="1"/>
  <c r="D14" i="46"/>
  <c r="E14" i="46" s="1"/>
  <c r="D13" i="46"/>
  <c r="E13" i="46" s="1"/>
  <c r="D12" i="46"/>
  <c r="E12" i="46" s="1"/>
  <c r="D11" i="46"/>
  <c r="E11" i="46" s="1"/>
  <c r="D10" i="46"/>
  <c r="E10" i="46" s="1"/>
  <c r="D9" i="46"/>
  <c r="E9" i="46" s="1"/>
  <c r="D15" i="15"/>
  <c r="D14" i="15"/>
  <c r="D13" i="15"/>
  <c r="D12" i="15"/>
  <c r="D11" i="15"/>
  <c r="D10" i="15"/>
  <c r="E10" i="15" s="1"/>
  <c r="D9" i="15"/>
  <c r="E9" i="15" s="1"/>
  <c r="D8" i="15"/>
  <c r="E8" i="15" s="1"/>
  <c r="D7" i="15"/>
  <c r="D6" i="15"/>
  <c r="D5" i="15"/>
  <c r="D16" i="16"/>
  <c r="D15" i="16"/>
  <c r="E15" i="16" s="1"/>
  <c r="D14" i="16"/>
  <c r="E14" i="16" s="1"/>
  <c r="D13" i="16"/>
  <c r="E13" i="16" s="1"/>
  <c r="D12" i="16"/>
  <c r="I12" i="16" s="1"/>
  <c r="D11" i="16"/>
  <c r="E11" i="16" s="1"/>
  <c r="D10" i="16"/>
  <c r="D9" i="16"/>
  <c r="D8" i="16"/>
  <c r="D7" i="16"/>
  <c r="E7" i="16" s="1"/>
  <c r="D6" i="16"/>
  <c r="E6" i="16" s="1"/>
  <c r="D16" i="14"/>
  <c r="I16" i="14" s="1"/>
  <c r="D15" i="14"/>
  <c r="I15" i="14" s="1"/>
  <c r="D14" i="14"/>
  <c r="D13" i="14"/>
  <c r="D12" i="14"/>
  <c r="D11" i="14"/>
  <c r="D10" i="14"/>
  <c r="E10" i="14" s="1"/>
  <c r="D9" i="14"/>
  <c r="I9" i="14" s="1"/>
  <c r="D8" i="14"/>
  <c r="E8" i="14" s="1"/>
  <c r="D7" i="14"/>
  <c r="E7" i="14" s="1"/>
  <c r="D6" i="14"/>
  <c r="D13" i="13"/>
  <c r="D12" i="13"/>
  <c r="D11" i="13"/>
  <c r="D10" i="13"/>
  <c r="E10" i="13" s="1"/>
  <c r="D9" i="13"/>
  <c r="E9" i="13" s="1"/>
  <c r="D8" i="13"/>
  <c r="E8" i="13" s="1"/>
  <c r="D7" i="13"/>
  <c r="E7" i="13" s="1"/>
  <c r="D6" i="13"/>
  <c r="D17" i="33"/>
  <c r="D16" i="33"/>
  <c r="D15" i="33"/>
  <c r="D14" i="33"/>
  <c r="D13" i="33"/>
  <c r="E13" i="33" s="1"/>
  <c r="D12" i="33"/>
  <c r="E12" i="33" s="1"/>
  <c r="D11" i="33"/>
  <c r="E11" i="33" s="1"/>
  <c r="D10" i="33"/>
  <c r="D9" i="33"/>
  <c r="D8" i="33"/>
  <c r="D7" i="33"/>
  <c r="D6" i="33"/>
  <c r="E6" i="33" s="1"/>
  <c r="D61" i="28"/>
  <c r="E61" i="28" s="1"/>
  <c r="D60" i="28"/>
  <c r="E60" i="28" s="1"/>
  <c r="D59" i="28"/>
  <c r="E59" i="28" s="1"/>
  <c r="D58" i="28"/>
  <c r="D57" i="28"/>
  <c r="D56" i="28"/>
  <c r="D55" i="28"/>
  <c r="D54" i="28"/>
  <c r="E54" i="28" s="1"/>
  <c r="D53" i="28"/>
  <c r="E53" i="28" s="1"/>
  <c r="D52" i="28"/>
  <c r="E52" i="28" s="1"/>
  <c r="D51" i="28"/>
  <c r="E51" i="28" s="1"/>
  <c r="D43" i="28"/>
  <c r="D42" i="28"/>
  <c r="D41" i="28"/>
  <c r="D40" i="28"/>
  <c r="D39" i="28"/>
  <c r="E39" i="28" s="1"/>
  <c r="D38" i="28"/>
  <c r="E38" i="28" s="1"/>
  <c r="D37" i="28"/>
  <c r="E37" i="28" s="1"/>
  <c r="D36" i="28"/>
  <c r="E36" i="28" s="1"/>
  <c r="D35" i="28"/>
  <c r="D34" i="28"/>
  <c r="D33" i="28"/>
  <c r="D32" i="28"/>
  <c r="D31" i="28"/>
  <c r="E31" i="28" s="1"/>
  <c r="D24" i="28"/>
  <c r="E24" i="28" s="1"/>
  <c r="D23" i="28"/>
  <c r="E23" i="28" s="1"/>
  <c r="D22" i="28"/>
  <c r="E22" i="28" s="1"/>
  <c r="D21" i="28"/>
  <c r="D20" i="28"/>
  <c r="D19" i="28"/>
  <c r="D18" i="28"/>
  <c r="D17" i="28"/>
  <c r="E17" i="28" s="1"/>
  <c r="D16" i="28"/>
  <c r="E16" i="28" s="1"/>
  <c r="D15" i="28"/>
  <c r="E15" i="28" s="1"/>
  <c r="D14" i="28"/>
  <c r="E14" i="28" s="1"/>
  <c r="D13" i="28"/>
  <c r="D12" i="28"/>
  <c r="D42" i="41"/>
  <c r="D41" i="41"/>
  <c r="E41" i="41" s="1"/>
  <c r="D40" i="41"/>
  <c r="E40" i="41" s="1"/>
  <c r="D39" i="41"/>
  <c r="E39" i="41" s="1"/>
  <c r="D38" i="41"/>
  <c r="E38" i="41" s="1"/>
  <c r="D37" i="41"/>
  <c r="E37" i="41" s="1"/>
  <c r="D36" i="41"/>
  <c r="E36" i="41"/>
  <c r="D29" i="41"/>
  <c r="D28" i="41"/>
  <c r="E28" i="41" s="1"/>
  <c r="D27" i="41"/>
  <c r="E27" i="41" s="1"/>
  <c r="D26" i="41"/>
  <c r="E26" i="41"/>
  <c r="D25" i="41"/>
  <c r="E25" i="41" s="1"/>
  <c r="D24" i="41"/>
  <c r="E24" i="41" s="1"/>
  <c r="D23" i="41"/>
  <c r="D22" i="41"/>
  <c r="E22" i="41" s="1"/>
  <c r="D21" i="41"/>
  <c r="D29" i="11"/>
  <c r="D28" i="11"/>
  <c r="E28" i="11" s="1"/>
  <c r="D27" i="11"/>
  <c r="E27" i="11" s="1"/>
  <c r="D26" i="11"/>
  <c r="D25" i="11"/>
  <c r="D24" i="11"/>
  <c r="D23" i="11"/>
  <c r="D17" i="11"/>
  <c r="D16" i="11"/>
  <c r="D15" i="11"/>
  <c r="E15" i="11" s="1"/>
  <c r="D14" i="11"/>
  <c r="E14" i="11" s="1"/>
  <c r="D13" i="11"/>
  <c r="D12" i="11"/>
  <c r="D11" i="11"/>
  <c r="D10" i="11"/>
  <c r="D9" i="11"/>
  <c r="E9" i="11" s="1"/>
  <c r="D25" i="24"/>
  <c r="E25" i="24" s="1"/>
  <c r="D24" i="24"/>
  <c r="E24" i="24" s="1"/>
  <c r="D22" i="24"/>
  <c r="E22" i="24" s="1"/>
  <c r="D21" i="24"/>
  <c r="D20" i="24"/>
  <c r="D19" i="24"/>
  <c r="D18" i="24"/>
  <c r="D16" i="24"/>
  <c r="D14" i="24"/>
  <c r="E14" i="24" s="1"/>
  <c r="D12" i="24"/>
  <c r="E12" i="24" s="1"/>
  <c r="D10" i="24"/>
  <c r="E10" i="24" s="1"/>
  <c r="D8" i="24"/>
  <c r="D7" i="24"/>
  <c r="D40" i="34"/>
  <c r="D39" i="34"/>
  <c r="D37" i="34"/>
  <c r="D36" i="34"/>
  <c r="E36" i="34" s="1"/>
  <c r="D34" i="34"/>
  <c r="E34" i="34" s="1"/>
  <c r="D33" i="34"/>
  <c r="E33" i="34" s="1"/>
  <c r="D32" i="34"/>
  <c r="D31" i="34"/>
  <c r="D30" i="34"/>
  <c r="D29" i="34"/>
  <c r="D27" i="34"/>
  <c r="E27" i="34" s="1"/>
  <c r="D41" i="6"/>
  <c r="E41" i="6" s="1"/>
  <c r="D39" i="6"/>
  <c r="E39" i="6" s="1"/>
  <c r="D38" i="6"/>
  <c r="E38" i="6" s="1"/>
  <c r="D37" i="6"/>
  <c r="D36" i="6"/>
  <c r="D35" i="6"/>
  <c r="D34" i="6"/>
  <c r="D32" i="6"/>
  <c r="D31" i="6"/>
  <c r="E31" i="6" s="1"/>
  <c r="D29" i="6"/>
  <c r="E29" i="6" s="1"/>
  <c r="D27" i="6"/>
  <c r="E27" i="6" s="1"/>
  <c r="D26" i="6"/>
  <c r="D48" i="20"/>
  <c r="D46" i="20"/>
  <c r="D44" i="20"/>
  <c r="D43" i="20"/>
  <c r="E43" i="20" s="1"/>
  <c r="D42" i="20"/>
  <c r="E42" i="20" s="1"/>
  <c r="D41" i="20"/>
  <c r="E41" i="20" s="1"/>
  <c r="D39" i="20"/>
  <c r="E39" i="20" s="1"/>
  <c r="D25" i="20"/>
  <c r="D23" i="20"/>
  <c r="D22" i="20"/>
  <c r="D21" i="20"/>
  <c r="D20" i="20"/>
  <c r="E20" i="20" s="1"/>
  <c r="D18" i="20"/>
  <c r="D17" i="20"/>
  <c r="E17" i="20" s="1"/>
  <c r="D15" i="20"/>
  <c r="E15" i="20" s="1"/>
  <c r="D13" i="20"/>
  <c r="D11" i="20"/>
  <c r="D37" i="5"/>
  <c r="D36" i="5"/>
  <c r="D35" i="5"/>
  <c r="D34" i="5"/>
  <c r="D33" i="5"/>
  <c r="E33" i="5" s="1"/>
  <c r="D32" i="5"/>
  <c r="E32" i="5" s="1"/>
  <c r="D31" i="5"/>
  <c r="D30" i="5"/>
  <c r="D29" i="5"/>
  <c r="D28" i="5"/>
  <c r="D20" i="5"/>
  <c r="D19" i="5"/>
  <c r="E19" i="5" s="1"/>
  <c r="D18" i="5"/>
  <c r="E18" i="5" s="1"/>
  <c r="D17" i="5"/>
  <c r="E17" i="5" s="1"/>
  <c r="D16" i="5"/>
  <c r="D15" i="5"/>
  <c r="D14" i="5"/>
  <c r="D13" i="5"/>
  <c r="D12" i="5"/>
  <c r="D11" i="5"/>
  <c r="E11" i="5" s="1"/>
  <c r="D10" i="5"/>
  <c r="E10" i="5" s="1"/>
  <c r="D9" i="5"/>
  <c r="E9" i="5" s="1"/>
  <c r="D26" i="10"/>
  <c r="D25" i="10"/>
  <c r="D24" i="10"/>
  <c r="D23" i="10"/>
  <c r="D22" i="10"/>
  <c r="D21" i="10"/>
  <c r="E21" i="10" s="1"/>
  <c r="D20" i="10"/>
  <c r="E20" i="10" s="1"/>
  <c r="D14" i="10"/>
  <c r="E14" i="10" s="1"/>
  <c r="D13" i="10"/>
  <c r="D12" i="10"/>
  <c r="D11" i="10"/>
  <c r="D10" i="10"/>
  <c r="D9" i="10"/>
  <c r="D8" i="10"/>
  <c r="E8" i="10" s="1"/>
  <c r="D7" i="10"/>
  <c r="E7" i="10" s="1"/>
  <c r="D26" i="9"/>
  <c r="D25" i="9"/>
  <c r="D24" i="9"/>
  <c r="D23" i="9"/>
  <c r="D22" i="9"/>
  <c r="D21" i="9"/>
  <c r="D20" i="9"/>
  <c r="D14" i="9"/>
  <c r="D13" i="9"/>
  <c r="D12" i="9"/>
  <c r="D11" i="9"/>
  <c r="D10" i="9"/>
  <c r="D9" i="9"/>
  <c r="D8" i="9"/>
  <c r="D7" i="9"/>
  <c r="N33" i="39"/>
  <c r="O33" i="39" s="1"/>
  <c r="N32" i="39"/>
  <c r="O32" i="39" s="1"/>
  <c r="N31" i="39"/>
  <c r="N30" i="39"/>
  <c r="N29" i="39"/>
  <c r="N28" i="39"/>
  <c r="N27" i="39"/>
  <c r="O27" i="39" s="1"/>
  <c r="N16" i="39"/>
  <c r="O16" i="39" s="1"/>
  <c r="N15" i="39"/>
  <c r="O15" i="39" s="1"/>
  <c r="N14" i="39"/>
  <c r="O14" i="39" s="1"/>
  <c r="N13" i="39"/>
  <c r="N12" i="39"/>
  <c r="N11" i="39"/>
  <c r="N10" i="39"/>
  <c r="D68" i="39"/>
  <c r="F68" i="39" s="1"/>
  <c r="D67" i="39"/>
  <c r="D66" i="39"/>
  <c r="F66" i="39" s="1"/>
  <c r="D65" i="39"/>
  <c r="F65" i="39" s="1"/>
  <c r="D64" i="39"/>
  <c r="D63" i="39"/>
  <c r="F63" i="39" s="1"/>
  <c r="D62" i="39"/>
  <c r="F62" i="39" s="1"/>
  <c r="D54" i="39"/>
  <c r="D53" i="39"/>
  <c r="F53" i="39" s="1"/>
  <c r="D52" i="39"/>
  <c r="F52" i="39" s="1"/>
  <c r="D51" i="39"/>
  <c r="F51" i="39" s="1"/>
  <c r="D50" i="39"/>
  <c r="F50" i="39" s="1"/>
  <c r="D49" i="39"/>
  <c r="F49" i="39" s="1"/>
  <c r="D48" i="39"/>
  <c r="D47" i="39"/>
  <c r="D46" i="39"/>
  <c r="D45" i="39"/>
  <c r="D44" i="39"/>
  <c r="F44" i="39" s="1"/>
  <c r="D37" i="39"/>
  <c r="F37" i="39" s="1"/>
  <c r="D36" i="39"/>
  <c r="F36" i="39" s="1"/>
  <c r="D35" i="39"/>
  <c r="D34" i="39"/>
  <c r="D33" i="39"/>
  <c r="D32" i="39"/>
  <c r="D31" i="39"/>
  <c r="F31" i="39" s="1"/>
  <c r="D30" i="39"/>
  <c r="F30" i="39" s="1"/>
  <c r="D29" i="39"/>
  <c r="F29" i="39" s="1"/>
  <c r="D28" i="39"/>
  <c r="F28" i="39" s="1"/>
  <c r="D27" i="39"/>
  <c r="D20" i="39"/>
  <c r="D19" i="39"/>
  <c r="D18" i="39"/>
  <c r="D17" i="39"/>
  <c r="F17" i="39" s="1"/>
  <c r="D16" i="39"/>
  <c r="F16" i="39" s="1"/>
  <c r="D15" i="39"/>
  <c r="F15" i="39" s="1"/>
  <c r="D14" i="39"/>
  <c r="F14" i="39" s="1"/>
  <c r="D13" i="39"/>
  <c r="D12" i="39"/>
  <c r="D11" i="39"/>
  <c r="D10" i="39"/>
  <c r="D13" i="27"/>
  <c r="E13" i="27" s="1"/>
  <c r="D12" i="27"/>
  <c r="E12" i="27" s="1"/>
  <c r="D11" i="27"/>
  <c r="E11" i="27" s="1"/>
  <c r="D10" i="27"/>
  <c r="E10" i="27" s="1"/>
  <c r="D9" i="27"/>
  <c r="D8" i="27"/>
  <c r="D7" i="27"/>
  <c r="D25" i="27"/>
  <c r="D24" i="27"/>
  <c r="D23" i="27"/>
  <c r="D22" i="27"/>
  <c r="D21" i="27"/>
  <c r="E21" i="27" s="1"/>
  <c r="D20" i="27"/>
  <c r="D19" i="27"/>
  <c r="D6" i="27"/>
  <c r="D7" i="23"/>
  <c r="D8" i="23"/>
  <c r="E8" i="23" s="1"/>
  <c r="D9" i="23"/>
  <c r="E9" i="23" s="1"/>
  <c r="D10" i="23"/>
  <c r="E10" i="23" s="1"/>
  <c r="D11" i="23"/>
  <c r="E11" i="23" s="1"/>
  <c r="D12" i="23"/>
  <c r="E12" i="23" s="1"/>
  <c r="D13" i="23"/>
  <c r="D14" i="23"/>
  <c r="E14" i="23" s="1"/>
  <c r="D15" i="23"/>
  <c r="D16" i="23"/>
  <c r="E16" i="23" s="1"/>
  <c r="D24" i="23"/>
  <c r="E24" i="23" s="1"/>
  <c r="D25" i="23"/>
  <c r="E25" i="23" s="1"/>
  <c r="D26" i="23"/>
  <c r="E26" i="23" s="1"/>
  <c r="D27" i="23"/>
  <c r="D28" i="23"/>
  <c r="D29" i="23"/>
  <c r="D23" i="23"/>
  <c r="D6" i="23"/>
  <c r="E6" i="23" s="1"/>
  <c r="D22" i="43"/>
  <c r="E22" i="43" s="1"/>
  <c r="D23" i="43"/>
  <c r="E23" i="43" s="1"/>
  <c r="D24" i="43"/>
  <c r="E24" i="43" s="1"/>
  <c r="D25" i="43"/>
  <c r="E25" i="43" s="1"/>
  <c r="D26" i="43"/>
  <c r="D9" i="43"/>
  <c r="E9" i="43" s="1"/>
  <c r="D10" i="43"/>
  <c r="D11" i="43"/>
  <c r="E11" i="43" s="1"/>
  <c r="D12" i="43"/>
  <c r="E12" i="43"/>
  <c r="D13" i="43"/>
  <c r="E13" i="43" s="1"/>
  <c r="D14" i="43"/>
  <c r="E14" i="43" s="1"/>
  <c r="D15" i="43"/>
  <c r="E15" i="43" s="1"/>
  <c r="D21" i="43"/>
  <c r="E21" i="43" s="1"/>
  <c r="D8" i="43"/>
  <c r="K26" i="22"/>
  <c r="L26" i="22" s="1"/>
  <c r="K27" i="22"/>
  <c r="L27" i="22" s="1"/>
  <c r="K28" i="22"/>
  <c r="L28" i="22" s="1"/>
  <c r="K29" i="22"/>
  <c r="K30" i="22"/>
  <c r="L30" i="22" s="1"/>
  <c r="K31" i="22"/>
  <c r="L31" i="22" s="1"/>
  <c r="K25" i="22"/>
  <c r="K9" i="22"/>
  <c r="L9" i="22" s="1"/>
  <c r="K10" i="22"/>
  <c r="L10" i="22"/>
  <c r="K11" i="22"/>
  <c r="K12" i="22"/>
  <c r="L12" i="22" s="1"/>
  <c r="K13" i="22"/>
  <c r="L13" i="22" s="1"/>
  <c r="K14" i="22"/>
  <c r="L14" i="22"/>
  <c r="K15" i="22"/>
  <c r="L15" i="22" s="1"/>
  <c r="K16" i="22"/>
  <c r="L16" i="22" s="1"/>
  <c r="K17" i="22"/>
  <c r="L17" i="22" s="1"/>
  <c r="K18" i="22"/>
  <c r="L18" i="22"/>
  <c r="K8" i="22"/>
  <c r="D26" i="22"/>
  <c r="D27" i="22"/>
  <c r="D28" i="22"/>
  <c r="D29" i="22"/>
  <c r="E29" i="22" s="1"/>
  <c r="D30" i="22"/>
  <c r="E30" i="22" s="1"/>
  <c r="D31" i="22"/>
  <c r="D9" i="22"/>
  <c r="E9" i="22" s="1"/>
  <c r="D10" i="22"/>
  <c r="D11" i="22"/>
  <c r="E11" i="22" s="1"/>
  <c r="D12" i="22"/>
  <c r="E12" i="22" s="1"/>
  <c r="D13" i="22"/>
  <c r="E13" i="22" s="1"/>
  <c r="D14" i="22"/>
  <c r="E14" i="22" s="1"/>
  <c r="D15" i="22"/>
  <c r="E15" i="22" s="1"/>
  <c r="D16" i="22"/>
  <c r="D17" i="22"/>
  <c r="E17" i="22" s="1"/>
  <c r="D18" i="22"/>
  <c r="D25" i="22"/>
  <c r="E25" i="22" s="1"/>
  <c r="D8" i="22"/>
  <c r="D10" i="21"/>
  <c r="E10" i="21" s="1"/>
  <c r="D11" i="21"/>
  <c r="D12" i="21"/>
  <c r="D13" i="21"/>
  <c r="D14" i="21"/>
  <c r="D15" i="21"/>
  <c r="D16" i="21"/>
  <c r="D26" i="21"/>
  <c r="E26" i="21" s="1"/>
  <c r="D27" i="21"/>
  <c r="E27" i="21" s="1"/>
  <c r="D28" i="21"/>
  <c r="E28" i="21" s="1"/>
  <c r="D29" i="21"/>
  <c r="E29" i="21" s="1"/>
  <c r="D30" i="21"/>
  <c r="D25" i="21"/>
  <c r="E25" i="21" s="1"/>
  <c r="D9" i="21"/>
  <c r="D18" i="26"/>
  <c r="E18" i="26" s="1"/>
  <c r="D19" i="26"/>
  <c r="D20" i="26"/>
  <c r="E20" i="26" s="1"/>
  <c r="D6" i="26"/>
  <c r="E6" i="26" s="1"/>
  <c r="D7" i="26"/>
  <c r="D8" i="26"/>
  <c r="D9" i="26"/>
  <c r="D10" i="26"/>
  <c r="D17" i="26"/>
  <c r="E17" i="26" s="1"/>
  <c r="D5" i="26"/>
  <c r="D50" i="36"/>
  <c r="D51" i="36"/>
  <c r="D52" i="36"/>
  <c r="D53" i="36"/>
  <c r="D35" i="36"/>
  <c r="D36" i="36"/>
  <c r="D37" i="36"/>
  <c r="D38" i="36"/>
  <c r="D39" i="36"/>
  <c r="D40" i="36"/>
  <c r="D41" i="36"/>
  <c r="D42" i="36"/>
  <c r="D43" i="36"/>
  <c r="D21" i="36"/>
  <c r="D22" i="36"/>
  <c r="E22" i="36" s="1"/>
  <c r="D23" i="36"/>
  <c r="E23" i="36" s="1"/>
  <c r="D24" i="36"/>
  <c r="D25" i="36"/>
  <c r="D26" i="36"/>
  <c r="D27" i="36"/>
  <c r="D28" i="36"/>
  <c r="D49" i="36"/>
  <c r="D34" i="36"/>
  <c r="E34" i="36" s="1"/>
  <c r="D20" i="36"/>
  <c r="E20" i="36" s="1"/>
  <c r="D6" i="36"/>
  <c r="D7" i="36"/>
  <c r="E7" i="36" s="1"/>
  <c r="D8" i="36"/>
  <c r="D9" i="36"/>
  <c r="D10" i="36"/>
  <c r="D11" i="36"/>
  <c r="D12" i="36"/>
  <c r="D13" i="36"/>
  <c r="D14" i="36"/>
  <c r="D5" i="36"/>
  <c r="D6" i="32"/>
  <c r="D7" i="32"/>
  <c r="D8" i="32"/>
  <c r="D9" i="32"/>
  <c r="D10" i="32"/>
  <c r="D11" i="32"/>
  <c r="D12" i="32"/>
  <c r="D5" i="32"/>
  <c r="E5" i="32" s="1"/>
  <c r="K21" i="19"/>
  <c r="L21" i="19"/>
  <c r="K22" i="19"/>
  <c r="L22" i="19" s="1"/>
  <c r="K23" i="19"/>
  <c r="L23" i="19" s="1"/>
  <c r="K24" i="19"/>
  <c r="L24" i="19"/>
  <c r="K25" i="19"/>
  <c r="L25" i="19"/>
  <c r="K26" i="19"/>
  <c r="L26" i="19" s="1"/>
  <c r="K27" i="19"/>
  <c r="L27" i="19" s="1"/>
  <c r="K20" i="19"/>
  <c r="L20" i="19" s="1"/>
  <c r="K7" i="19"/>
  <c r="L7" i="19" s="1"/>
  <c r="K8" i="19"/>
  <c r="L8" i="19" s="1"/>
  <c r="K9" i="19"/>
  <c r="L9" i="19" s="1"/>
  <c r="K10" i="19"/>
  <c r="L10" i="19" s="1"/>
  <c r="K11" i="19"/>
  <c r="K12" i="19"/>
  <c r="L12" i="19"/>
  <c r="K13" i="19"/>
  <c r="L13" i="19" s="1"/>
  <c r="K6" i="19"/>
  <c r="L6" i="19" s="1"/>
  <c r="D21" i="19"/>
  <c r="E21" i="19" s="1"/>
  <c r="D22" i="19"/>
  <c r="E22" i="19"/>
  <c r="D23" i="19"/>
  <c r="E23" i="19"/>
  <c r="D24" i="19"/>
  <c r="E24" i="19" s="1"/>
  <c r="D25" i="19"/>
  <c r="D26" i="19"/>
  <c r="E26" i="19" s="1"/>
  <c r="D27" i="19"/>
  <c r="E27" i="19" s="1"/>
  <c r="D20" i="19"/>
  <c r="E20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6" i="19"/>
  <c r="E6" i="19" s="1"/>
  <c r="E25" i="19"/>
  <c r="L11" i="19"/>
  <c r="E68" i="39"/>
  <c r="G68" i="39"/>
  <c r="E67" i="39"/>
  <c r="E66" i="39"/>
  <c r="G66" i="39" s="1"/>
  <c r="E65" i="39"/>
  <c r="G65" i="39" s="1"/>
  <c r="E64" i="39"/>
  <c r="G64" i="39"/>
  <c r="E63" i="39"/>
  <c r="G63" i="39" s="1"/>
  <c r="E62" i="39"/>
  <c r="G62" i="39" s="1"/>
  <c r="E54" i="39"/>
  <c r="G54" i="39" s="1"/>
  <c r="E53" i="39"/>
  <c r="G53" i="39" s="1"/>
  <c r="E52" i="39"/>
  <c r="G52" i="39" s="1"/>
  <c r="E51" i="39"/>
  <c r="G51" i="39" s="1"/>
  <c r="E50" i="39"/>
  <c r="G50" i="39" s="1"/>
  <c r="E49" i="39"/>
  <c r="G49" i="39" s="1"/>
  <c r="E48" i="39"/>
  <c r="G48" i="39"/>
  <c r="E47" i="39"/>
  <c r="G47" i="39" s="1"/>
  <c r="E46" i="39"/>
  <c r="G46" i="39"/>
  <c r="E45" i="39"/>
  <c r="G45" i="39"/>
  <c r="E44" i="39"/>
  <c r="G44" i="39"/>
  <c r="E37" i="39"/>
  <c r="G37" i="39" s="1"/>
  <c r="E36" i="39"/>
  <c r="G36" i="39" s="1"/>
  <c r="E35" i="39"/>
  <c r="G35" i="39" s="1"/>
  <c r="E34" i="39"/>
  <c r="G34" i="39" s="1"/>
  <c r="E33" i="39"/>
  <c r="G33" i="39" s="1"/>
  <c r="E32" i="39"/>
  <c r="G32" i="39" s="1"/>
  <c r="E31" i="39"/>
  <c r="G31" i="39" s="1"/>
  <c r="E30" i="39"/>
  <c r="G30" i="39"/>
  <c r="E29" i="39"/>
  <c r="G29" i="39" s="1"/>
  <c r="E28" i="39"/>
  <c r="G28" i="39" s="1"/>
  <c r="E27" i="39"/>
  <c r="G27" i="39" s="1"/>
  <c r="E20" i="39"/>
  <c r="G20" i="39" s="1"/>
  <c r="E19" i="39"/>
  <c r="G19" i="39" s="1"/>
  <c r="E18" i="39"/>
  <c r="G18" i="39" s="1"/>
  <c r="E17" i="39"/>
  <c r="G17" i="39" s="1"/>
  <c r="E16" i="39"/>
  <c r="G16" i="39" s="1"/>
  <c r="E15" i="39"/>
  <c r="G15" i="39" s="1"/>
  <c r="E14" i="39"/>
  <c r="G14" i="39" s="1"/>
  <c r="E13" i="39"/>
  <c r="G13" i="39" s="1"/>
  <c r="E12" i="39"/>
  <c r="G12" i="39" s="1"/>
  <c r="E11" i="39"/>
  <c r="G11" i="39"/>
  <c r="E10" i="39"/>
  <c r="G10" i="39" s="1"/>
  <c r="G67" i="39"/>
  <c r="E16" i="16"/>
  <c r="E10" i="16"/>
  <c r="E8" i="16"/>
  <c r="E9" i="16"/>
  <c r="E31" i="46"/>
  <c r="E17" i="33"/>
  <c r="E16" i="33"/>
  <c r="E15" i="33"/>
  <c r="E14" i="33"/>
  <c r="E10" i="33"/>
  <c r="E9" i="33"/>
  <c r="E8" i="33"/>
  <c r="E7" i="33"/>
  <c r="F38" i="1"/>
  <c r="C39" i="1"/>
  <c r="F39" i="1" s="1"/>
  <c r="E57" i="36"/>
  <c r="E26" i="43"/>
  <c r="E10" i="43"/>
  <c r="E8" i="43"/>
  <c r="L29" i="22"/>
  <c r="L25" i="22"/>
  <c r="L11" i="22"/>
  <c r="L8" i="22"/>
  <c r="E7" i="23"/>
  <c r="E13" i="23"/>
  <c r="E15" i="23"/>
  <c r="E23" i="23"/>
  <c r="E27" i="23"/>
  <c r="E28" i="23"/>
  <c r="E29" i="23"/>
  <c r="E42" i="41"/>
  <c r="E29" i="41"/>
  <c r="E23" i="41"/>
  <c r="E21" i="41"/>
  <c r="E30" i="21"/>
  <c r="E31" i="22"/>
  <c r="E28" i="22"/>
  <c r="E27" i="22"/>
  <c r="E26" i="22"/>
  <c r="E16" i="22"/>
  <c r="E18" i="22"/>
  <c r="E10" i="22"/>
  <c r="E8" i="22"/>
  <c r="O31" i="39"/>
  <c r="O30" i="39"/>
  <c r="O29" i="39"/>
  <c r="O28" i="39"/>
  <c r="O13" i="39"/>
  <c r="O12" i="39"/>
  <c r="O11" i="39"/>
  <c r="O10" i="39"/>
  <c r="F67" i="39"/>
  <c r="F64" i="39"/>
  <c r="F54" i="39"/>
  <c r="F48" i="39"/>
  <c r="F47" i="39"/>
  <c r="F46" i="39"/>
  <c r="F45" i="39"/>
  <c r="F32" i="39"/>
  <c r="F33" i="39"/>
  <c r="F34" i="39"/>
  <c r="F35" i="39"/>
  <c r="F27" i="39"/>
  <c r="F11" i="39"/>
  <c r="F12" i="39"/>
  <c r="F13" i="39"/>
  <c r="F18" i="39"/>
  <c r="F19" i="39"/>
  <c r="F20" i="39"/>
  <c r="F10" i="39"/>
  <c r="E29" i="34"/>
  <c r="E30" i="34"/>
  <c r="E31" i="34"/>
  <c r="E32" i="34"/>
  <c r="E37" i="34"/>
  <c r="E39" i="34"/>
  <c r="E40" i="34"/>
  <c r="E24" i="11"/>
  <c r="E25" i="11"/>
  <c r="E26" i="11"/>
  <c r="E29" i="11"/>
  <c r="E23" i="11"/>
  <c r="E10" i="11"/>
  <c r="E11" i="11"/>
  <c r="E12" i="11"/>
  <c r="E13" i="11"/>
  <c r="E16" i="11"/>
  <c r="E17" i="11"/>
  <c r="E55" i="28"/>
  <c r="E56" i="28"/>
  <c r="E57" i="28"/>
  <c r="E58" i="28"/>
  <c r="E32" i="28"/>
  <c r="E33" i="28"/>
  <c r="E34" i="28"/>
  <c r="E35" i="28"/>
  <c r="E40" i="28"/>
  <c r="E41" i="28"/>
  <c r="E42" i="28"/>
  <c r="E43" i="28"/>
  <c r="E18" i="28"/>
  <c r="E19" i="28"/>
  <c r="E20" i="28"/>
  <c r="E21" i="28"/>
  <c r="E13" i="28"/>
  <c r="E12" i="28"/>
  <c r="E6" i="13"/>
  <c r="E11" i="13"/>
  <c r="E12" i="13"/>
  <c r="E13" i="13"/>
  <c r="E16" i="14"/>
  <c r="E9" i="14"/>
  <c r="E11" i="14"/>
  <c r="E12" i="14"/>
  <c r="E13" i="14"/>
  <c r="E14" i="14"/>
  <c r="E6" i="14"/>
  <c r="E6" i="15"/>
  <c r="E7" i="15"/>
  <c r="E11" i="15"/>
  <c r="E12" i="15"/>
  <c r="E13" i="15"/>
  <c r="E14" i="15"/>
  <c r="E15" i="15"/>
  <c r="E5" i="15"/>
  <c r="E53" i="36"/>
  <c r="E52" i="36"/>
  <c r="E51" i="36"/>
  <c r="E50" i="36"/>
  <c r="E49" i="36"/>
  <c r="E43" i="36"/>
  <c r="E42" i="36"/>
  <c r="E41" i="36"/>
  <c r="E40" i="36"/>
  <c r="E39" i="36"/>
  <c r="E38" i="36"/>
  <c r="E37" i="36"/>
  <c r="E36" i="36"/>
  <c r="E35" i="36"/>
  <c r="E28" i="36"/>
  <c r="E27" i="36"/>
  <c r="E26" i="36"/>
  <c r="E25" i="36"/>
  <c r="E24" i="36"/>
  <c r="E21" i="36"/>
  <c r="E14" i="36"/>
  <c r="E13" i="36"/>
  <c r="E12" i="36"/>
  <c r="E11" i="36"/>
  <c r="E10" i="36"/>
  <c r="E9" i="36"/>
  <c r="E8" i="36"/>
  <c r="E6" i="36"/>
  <c r="E5" i="36"/>
  <c r="E34" i="5"/>
  <c r="E35" i="5"/>
  <c r="E36" i="5"/>
  <c r="E37" i="5"/>
  <c r="E37" i="6"/>
  <c r="E36" i="6"/>
  <c r="E35" i="6"/>
  <c r="E34" i="6"/>
  <c r="E32" i="6"/>
  <c r="E26" i="6"/>
  <c r="E28" i="5"/>
  <c r="E29" i="5"/>
  <c r="E30" i="5"/>
  <c r="E31" i="5"/>
  <c r="E20" i="5"/>
  <c r="E16" i="5"/>
  <c r="E15" i="5"/>
  <c r="E14" i="5"/>
  <c r="E13" i="5"/>
  <c r="E12" i="5"/>
  <c r="E19" i="26"/>
  <c r="E10" i="26"/>
  <c r="E9" i="26"/>
  <c r="E8" i="26"/>
  <c r="E7" i="26"/>
  <c r="E5" i="26"/>
  <c r="E16" i="21"/>
  <c r="E15" i="21"/>
  <c r="E14" i="21"/>
  <c r="E13" i="21"/>
  <c r="E12" i="21"/>
  <c r="E11" i="21"/>
  <c r="E9" i="21"/>
  <c r="D7" i="31"/>
  <c r="E7" i="31" s="1"/>
  <c r="G7" i="31" s="1"/>
  <c r="H7" i="31" s="1"/>
  <c r="D6" i="31"/>
  <c r="E6" i="31"/>
  <c r="G6" i="31" s="1"/>
  <c r="H6" i="31" s="1"/>
  <c r="D5" i="31"/>
  <c r="E5" i="31"/>
  <c r="G5" i="31" s="1"/>
  <c r="H5" i="31" s="1"/>
  <c r="E48" i="20"/>
  <c r="E46" i="20"/>
  <c r="E44" i="20"/>
  <c r="E25" i="20"/>
  <c r="E23" i="20"/>
  <c r="E22" i="20"/>
  <c r="E21" i="20"/>
  <c r="E18" i="20"/>
  <c r="E13" i="20"/>
  <c r="E11" i="20"/>
  <c r="E26" i="10"/>
  <c r="E25" i="10"/>
  <c r="E24" i="10"/>
  <c r="E23" i="10"/>
  <c r="E22" i="10"/>
  <c r="E13" i="10"/>
  <c r="E12" i="10"/>
  <c r="E11" i="10"/>
  <c r="E10" i="10"/>
  <c r="E9" i="10"/>
  <c r="E21" i="24"/>
  <c r="E20" i="24"/>
  <c r="E19" i="24"/>
  <c r="E18" i="24"/>
  <c r="E16" i="24"/>
  <c r="E8" i="24"/>
  <c r="E7" i="24"/>
  <c r="E12" i="32"/>
  <c r="E11" i="32"/>
  <c r="E10" i="32"/>
  <c r="E9" i="32"/>
  <c r="E8" i="32"/>
  <c r="E7" i="32"/>
  <c r="E6" i="32"/>
  <c r="E25" i="27"/>
  <c r="E24" i="27"/>
  <c r="E23" i="27"/>
  <c r="E22" i="27"/>
  <c r="E20" i="27"/>
  <c r="E19" i="27"/>
  <c r="E9" i="27"/>
  <c r="E8" i="27"/>
  <c r="E7" i="27"/>
  <c r="E6" i="27"/>
  <c r="D7" i="51"/>
  <c r="H7" i="51" s="1"/>
  <c r="S7" i="51"/>
  <c r="W7" i="51" s="1"/>
  <c r="M7" i="51"/>
  <c r="Q7" i="51" s="1"/>
  <c r="Y7" i="51"/>
  <c r="AC7" i="51" s="1"/>
  <c r="S13" i="28"/>
  <c r="S15" i="28"/>
  <c r="S17" i="28"/>
  <c r="S19" i="28"/>
  <c r="S21" i="28"/>
  <c r="S23" i="28"/>
  <c r="G50" i="50"/>
  <c r="K50" i="50" s="1"/>
  <c r="G48" i="50"/>
  <c r="K48" i="50" s="1"/>
  <c r="G46" i="50"/>
  <c r="K46" i="50" s="1"/>
  <c r="G44" i="50"/>
  <c r="K44" i="50" s="1"/>
  <c r="G42" i="50"/>
  <c r="K42" i="50" s="1"/>
  <c r="G40" i="50"/>
  <c r="K40" i="50" s="1"/>
  <c r="G36" i="50"/>
  <c r="K36" i="50" s="1"/>
  <c r="G34" i="50"/>
  <c r="K34" i="50" s="1"/>
  <c r="G32" i="50"/>
  <c r="K32" i="50" s="1"/>
  <c r="G30" i="50"/>
  <c r="K30" i="50" s="1"/>
  <c r="G28" i="50"/>
  <c r="K28" i="50" s="1"/>
  <c r="G26" i="50"/>
  <c r="K26" i="50" s="1"/>
  <c r="G24" i="50"/>
  <c r="K24" i="50" s="1"/>
  <c r="G20" i="50"/>
  <c r="K20" i="50" s="1"/>
  <c r="G18" i="50"/>
  <c r="K18" i="50" s="1"/>
  <c r="G16" i="50"/>
  <c r="K16" i="50" s="1"/>
  <c r="G14" i="50"/>
  <c r="K14" i="50" s="1"/>
  <c r="G12" i="50"/>
  <c r="K12" i="50" s="1"/>
  <c r="G10" i="50"/>
  <c r="K10" i="50" s="1"/>
  <c r="G8" i="50"/>
  <c r="K8" i="50" s="1"/>
  <c r="G6" i="50"/>
  <c r="K6" i="50" s="1"/>
  <c r="G4" i="50"/>
  <c r="K4" i="50" s="1"/>
  <c r="M50" i="50"/>
  <c r="Q50" i="50" s="1"/>
  <c r="M48" i="50"/>
  <c r="Q48" i="50" s="1"/>
  <c r="M46" i="50"/>
  <c r="Q46" i="50" s="1"/>
  <c r="M44" i="50"/>
  <c r="Q44" i="50" s="1"/>
  <c r="M42" i="50"/>
  <c r="Q42" i="50" s="1"/>
  <c r="M40" i="50"/>
  <c r="Q40" i="50" s="1"/>
  <c r="M36" i="50"/>
  <c r="Q36" i="50" s="1"/>
  <c r="M34" i="50"/>
  <c r="Q34" i="50" s="1"/>
  <c r="M32" i="50"/>
  <c r="Q32" i="50" s="1"/>
  <c r="M30" i="50"/>
  <c r="Q30" i="50" s="1"/>
  <c r="M28" i="50"/>
  <c r="Q28" i="50" s="1"/>
  <c r="M26" i="50"/>
  <c r="Q26" i="50" s="1"/>
  <c r="M24" i="50"/>
  <c r="Q24" i="50" s="1"/>
  <c r="M20" i="50"/>
  <c r="Q20" i="50" s="1"/>
  <c r="M18" i="50"/>
  <c r="Q18" i="50" s="1"/>
  <c r="M16" i="50"/>
  <c r="Q16" i="50" s="1"/>
  <c r="M14" i="50"/>
  <c r="Q14" i="50" s="1"/>
  <c r="M12" i="50"/>
  <c r="Q12" i="50" s="1"/>
  <c r="M10" i="50"/>
  <c r="Q10" i="50" s="1"/>
  <c r="M8" i="50"/>
  <c r="Q8" i="50" s="1"/>
  <c r="M6" i="50"/>
  <c r="Q6" i="50" s="1"/>
  <c r="M4" i="50"/>
  <c r="Q4" i="50" s="1"/>
  <c r="S50" i="50"/>
  <c r="W50" i="50" s="1"/>
  <c r="S48" i="50"/>
  <c r="W48" i="50" s="1"/>
  <c r="S46" i="50"/>
  <c r="W46" i="50" s="1"/>
  <c r="S44" i="50"/>
  <c r="W44" i="50" s="1"/>
  <c r="S42" i="50"/>
  <c r="W42" i="50" s="1"/>
  <c r="S40" i="50"/>
  <c r="W40" i="50" s="1"/>
  <c r="S36" i="50"/>
  <c r="W36" i="50" s="1"/>
  <c r="S34" i="50"/>
  <c r="W34" i="50" s="1"/>
  <c r="S32" i="50"/>
  <c r="W32" i="50" s="1"/>
  <c r="S30" i="50"/>
  <c r="W30" i="50" s="1"/>
  <c r="S28" i="50"/>
  <c r="W28" i="50" s="1"/>
  <c r="S26" i="50"/>
  <c r="W26" i="50" s="1"/>
  <c r="S24" i="50"/>
  <c r="W24" i="50" s="1"/>
  <c r="S20" i="50"/>
  <c r="W20" i="50" s="1"/>
  <c r="S17" i="50"/>
  <c r="W17" i="50" s="1"/>
  <c r="S15" i="50"/>
  <c r="W15" i="50" s="1"/>
  <c r="S13" i="50"/>
  <c r="S9" i="50"/>
  <c r="S7" i="50"/>
  <c r="S5" i="50"/>
  <c r="S3" i="50"/>
  <c r="X18" i="50"/>
  <c r="AB18" i="50" s="1"/>
  <c r="X16" i="50"/>
  <c r="AB16" i="50" s="1"/>
  <c r="G3" i="50"/>
  <c r="K3" i="50" s="1"/>
  <c r="G49" i="50"/>
  <c r="K49" i="50" s="1"/>
  <c r="G47" i="50"/>
  <c r="K47" i="50" s="1"/>
  <c r="G45" i="50"/>
  <c r="K45" i="50" s="1"/>
  <c r="G41" i="50"/>
  <c r="K41" i="50" s="1"/>
  <c r="G39" i="50"/>
  <c r="K39" i="50" s="1"/>
  <c r="G37" i="50"/>
  <c r="K37" i="50" s="1"/>
  <c r="G35" i="50"/>
  <c r="K35" i="50" s="1"/>
  <c r="G33" i="50"/>
  <c r="K33" i="50" s="1"/>
  <c r="G31" i="50"/>
  <c r="K31" i="50" s="1"/>
  <c r="G29" i="50"/>
  <c r="K29" i="50" s="1"/>
  <c r="G25" i="50"/>
  <c r="K25" i="50" s="1"/>
  <c r="G23" i="50"/>
  <c r="K23" i="50" s="1"/>
  <c r="G21" i="50"/>
  <c r="K21" i="50" s="1"/>
  <c r="G19" i="50"/>
  <c r="K19" i="50" s="1"/>
  <c r="G17" i="50"/>
  <c r="K17" i="50" s="1"/>
  <c r="G15" i="50"/>
  <c r="K15" i="50" s="1"/>
  <c r="G13" i="50"/>
  <c r="K13" i="50" s="1"/>
  <c r="G9" i="50"/>
  <c r="K9" i="50" s="1"/>
  <c r="G7" i="50"/>
  <c r="K7" i="50" s="1"/>
  <c r="G5" i="50"/>
  <c r="K5" i="50" s="1"/>
  <c r="M49" i="50"/>
  <c r="Q49" i="50" s="1"/>
  <c r="M47" i="50"/>
  <c r="Q47" i="50" s="1"/>
  <c r="M45" i="50"/>
  <c r="Q45" i="50" s="1"/>
  <c r="M43" i="50"/>
  <c r="Q43" i="50" s="1"/>
  <c r="M41" i="50"/>
  <c r="Q41" i="50" s="1"/>
  <c r="M39" i="50"/>
  <c r="Q39" i="50" s="1"/>
  <c r="M37" i="50"/>
  <c r="Q37" i="50" s="1"/>
  <c r="M35" i="50"/>
  <c r="Q35" i="50" s="1"/>
  <c r="M33" i="50"/>
  <c r="Q33" i="50" s="1"/>
  <c r="M31" i="50"/>
  <c r="Q31" i="50" s="1"/>
  <c r="M29" i="50"/>
  <c r="Q29" i="50" s="1"/>
  <c r="M27" i="50"/>
  <c r="Q27" i="50" s="1"/>
  <c r="M25" i="50"/>
  <c r="Q25" i="50" s="1"/>
  <c r="M23" i="50"/>
  <c r="Q23" i="50" s="1"/>
  <c r="M21" i="50"/>
  <c r="Q21" i="50" s="1"/>
  <c r="M19" i="50"/>
  <c r="Q19" i="50" s="1"/>
  <c r="M17" i="50"/>
  <c r="Q17" i="50" s="1"/>
  <c r="M15" i="50"/>
  <c r="Q15" i="50" s="1"/>
  <c r="S49" i="50"/>
  <c r="W49" i="50" s="1"/>
  <c r="S47" i="50"/>
  <c r="W47" i="50" s="1"/>
  <c r="S45" i="50"/>
  <c r="W45" i="50" s="1"/>
  <c r="S43" i="50"/>
  <c r="W43" i="50" s="1"/>
  <c r="S41" i="50"/>
  <c r="W41" i="50" s="1"/>
  <c r="S39" i="50"/>
  <c r="W39" i="50" s="1"/>
  <c r="S37" i="50"/>
  <c r="W37" i="50" s="1"/>
  <c r="S35" i="50"/>
  <c r="W35" i="50" s="1"/>
  <c r="S33" i="50"/>
  <c r="W33" i="50" s="1"/>
  <c r="S31" i="50"/>
  <c r="W31" i="50" s="1"/>
  <c r="S29" i="50"/>
  <c r="W29" i="50" s="1"/>
  <c r="S27" i="50"/>
  <c r="W27" i="50" s="1"/>
  <c r="S25" i="50"/>
  <c r="W25" i="50" s="1"/>
  <c r="S23" i="50"/>
  <c r="W23" i="50" s="1"/>
  <c r="S21" i="50"/>
  <c r="W21" i="50" s="1"/>
  <c r="S19" i="50"/>
  <c r="W19" i="50" s="1"/>
  <c r="J3" i="50"/>
  <c r="I4" i="50"/>
  <c r="J4" i="50" s="1"/>
  <c r="V4" i="50"/>
  <c r="V5" i="50"/>
  <c r="I6" i="50"/>
  <c r="J6" i="50" s="1"/>
  <c r="V6" i="50"/>
  <c r="I7" i="50"/>
  <c r="J7" i="50" s="1"/>
  <c r="V7" i="50"/>
  <c r="V8" i="50"/>
  <c r="I9" i="50"/>
  <c r="J9" i="50"/>
  <c r="I10" i="50"/>
  <c r="J10" i="50" s="1"/>
  <c r="I11" i="50"/>
  <c r="J11" i="50" s="1"/>
  <c r="V11" i="50"/>
  <c r="I12" i="50"/>
  <c r="J12" i="50" s="1"/>
  <c r="V12" i="50"/>
  <c r="I13" i="50"/>
  <c r="J13" i="50"/>
  <c r="I14" i="50"/>
  <c r="J14" i="50" s="1"/>
  <c r="V14" i="50"/>
  <c r="V15" i="50"/>
  <c r="I16" i="50"/>
  <c r="J16" i="50" s="1"/>
  <c r="V16" i="50"/>
  <c r="J17" i="50"/>
  <c r="V17" i="50"/>
  <c r="I18" i="50"/>
  <c r="J18" i="50" s="1"/>
  <c r="V18" i="50"/>
  <c r="I19" i="50"/>
  <c r="J19" i="50"/>
  <c r="I20" i="50"/>
  <c r="J20" i="50" s="1"/>
  <c r="V20" i="50"/>
  <c r="I21" i="50"/>
  <c r="V21" i="50"/>
  <c r="I23" i="50"/>
  <c r="J23" i="50" s="1"/>
  <c r="V23" i="50"/>
  <c r="I24" i="50"/>
  <c r="J24" i="50" s="1"/>
  <c r="V24" i="50"/>
  <c r="I25" i="50"/>
  <c r="J25" i="50" s="1"/>
  <c r="I26" i="50"/>
  <c r="J26" i="50" s="1"/>
  <c r="V27" i="50"/>
  <c r="I28" i="50"/>
  <c r="J28" i="50" s="1"/>
  <c r="I29" i="50"/>
  <c r="J29" i="50"/>
  <c r="I30" i="50"/>
  <c r="J30" i="50" s="1"/>
  <c r="V30" i="50"/>
  <c r="I31" i="50"/>
  <c r="J31" i="50"/>
  <c r="V31" i="50"/>
  <c r="I32" i="50"/>
  <c r="J32" i="50" s="1"/>
  <c r="V32" i="50"/>
  <c r="V33" i="50"/>
  <c r="I34" i="50"/>
  <c r="J34" i="50" s="1"/>
  <c r="V34" i="50"/>
  <c r="I35" i="50"/>
  <c r="J35" i="50"/>
  <c r="V35" i="50"/>
  <c r="I36" i="50"/>
  <c r="J36" i="50" s="1"/>
  <c r="V36" i="50"/>
  <c r="I37" i="50"/>
  <c r="J37" i="50"/>
  <c r="V37" i="50"/>
  <c r="I38" i="50"/>
  <c r="J38" i="50" s="1"/>
  <c r="V38" i="50"/>
  <c r="I39" i="50"/>
  <c r="J39" i="50" s="1"/>
  <c r="I40" i="50"/>
  <c r="J40" i="50" s="1"/>
  <c r="V40" i="50"/>
  <c r="I41" i="50"/>
  <c r="J41" i="50"/>
  <c r="V41" i="50"/>
  <c r="I42" i="50"/>
  <c r="J42" i="50" s="1"/>
  <c r="V43" i="50"/>
  <c r="V44" i="50"/>
  <c r="I45" i="50"/>
  <c r="J45" i="50" s="1"/>
  <c r="I46" i="50"/>
  <c r="J46" i="50" s="1"/>
  <c r="V46" i="50"/>
  <c r="I47" i="50"/>
  <c r="J47" i="50"/>
  <c r="V47" i="50"/>
  <c r="I48" i="50"/>
  <c r="J48" i="50" s="1"/>
  <c r="V49" i="50"/>
  <c r="V50" i="50"/>
  <c r="P3" i="50"/>
  <c r="AA3" i="50"/>
  <c r="P4" i="50"/>
  <c r="AA4" i="50"/>
  <c r="AA5" i="50"/>
  <c r="P6" i="50"/>
  <c r="P7" i="50"/>
  <c r="P8" i="50"/>
  <c r="AA8" i="50"/>
  <c r="P9" i="50"/>
  <c r="P10" i="50"/>
  <c r="AA10" i="50"/>
  <c r="P11" i="50"/>
  <c r="AA11" i="50"/>
  <c r="P12" i="50"/>
  <c r="AA12" i="50"/>
  <c r="P13" i="50"/>
  <c r="AA13" i="50"/>
  <c r="P14" i="50"/>
  <c r="AA14" i="50"/>
  <c r="P15" i="50"/>
  <c r="AA15" i="50"/>
  <c r="AA16" i="50"/>
  <c r="P17" i="50"/>
  <c r="P18" i="50"/>
  <c r="AA18" i="50"/>
  <c r="P19" i="50"/>
  <c r="AA19" i="50"/>
  <c r="P20" i="50"/>
  <c r="AA21" i="50"/>
  <c r="AA22" i="50"/>
  <c r="P23" i="50"/>
  <c r="AA23" i="50"/>
  <c r="P24" i="50"/>
  <c r="AA24" i="50"/>
  <c r="P26" i="50"/>
  <c r="AA26" i="50"/>
  <c r="P27" i="50"/>
  <c r="AA27" i="50"/>
  <c r="P28" i="50"/>
  <c r="AA28" i="50"/>
  <c r="P29" i="50"/>
  <c r="P30" i="50"/>
  <c r="AA30" i="50"/>
  <c r="AA31" i="50"/>
  <c r="P32" i="50"/>
  <c r="AA32" i="50"/>
  <c r="AA33" i="50"/>
  <c r="P34" i="50"/>
  <c r="AA34" i="50"/>
  <c r="P35" i="50"/>
  <c r="AA35" i="50"/>
  <c r="P36" i="50"/>
  <c r="P37" i="50"/>
  <c r="AA37" i="50"/>
  <c r="P38" i="50"/>
  <c r="AA38" i="50"/>
  <c r="P39" i="50"/>
  <c r="AA39" i="50"/>
  <c r="P40" i="50"/>
  <c r="AA40" i="50"/>
  <c r="AA41" i="50"/>
  <c r="P42" i="50"/>
  <c r="P43" i="50"/>
  <c r="AA43" i="50"/>
  <c r="AA44" i="50"/>
  <c r="P45" i="50"/>
  <c r="P46" i="50"/>
  <c r="AA46" i="50"/>
  <c r="AA47" i="50"/>
  <c r="P48" i="50"/>
  <c r="AA50" i="50"/>
  <c r="P14" i="15"/>
  <c r="P12" i="15"/>
  <c r="P8" i="15"/>
  <c r="P6" i="15"/>
  <c r="O17" i="16"/>
  <c r="O13" i="16"/>
  <c r="O11" i="16"/>
  <c r="O9" i="16"/>
  <c r="O7" i="16"/>
  <c r="O17" i="14"/>
  <c r="O15" i="14"/>
  <c r="O9" i="14"/>
  <c r="O7" i="14"/>
  <c r="O13" i="13"/>
  <c r="O9" i="13"/>
  <c r="O7" i="13"/>
  <c r="P15" i="15"/>
  <c r="P13" i="15"/>
  <c r="P11" i="15"/>
  <c r="P9" i="15"/>
  <c r="P7" i="15"/>
  <c r="O16" i="16"/>
  <c r="O12" i="16"/>
  <c r="O8" i="16"/>
  <c r="O6" i="14"/>
  <c r="O16" i="14"/>
  <c r="O14" i="14"/>
  <c r="O8" i="14"/>
  <c r="O14" i="13"/>
  <c r="O8" i="13"/>
  <c r="O10" i="13"/>
  <c r="P5" i="15"/>
  <c r="I7" i="15"/>
  <c r="I11" i="15"/>
  <c r="I13" i="15"/>
  <c r="I15" i="15"/>
  <c r="I7" i="14"/>
  <c r="I13" i="14"/>
  <c r="I9" i="13"/>
  <c r="I11" i="13"/>
  <c r="I13" i="13"/>
  <c r="J35" i="28"/>
  <c r="J41" i="28"/>
  <c r="J43" i="28"/>
  <c r="N7" i="15"/>
  <c r="N11" i="15"/>
  <c r="N15" i="15"/>
  <c r="I6" i="15"/>
  <c r="I12" i="15"/>
  <c r="I14" i="15"/>
  <c r="I6" i="14"/>
  <c r="I8" i="14"/>
  <c r="I12" i="14"/>
  <c r="I14" i="14"/>
  <c r="M7" i="13"/>
  <c r="J34" i="28"/>
  <c r="J42" i="28"/>
  <c r="I15" i="16"/>
  <c r="I13" i="16"/>
  <c r="I11" i="16"/>
  <c r="I9" i="16"/>
  <c r="J12" i="28"/>
  <c r="J24" i="28"/>
  <c r="J20" i="28"/>
  <c r="J18" i="28"/>
  <c r="N6" i="15"/>
  <c r="N8" i="15"/>
  <c r="N10" i="15"/>
  <c r="N12" i="15"/>
  <c r="N14" i="15"/>
  <c r="I5" i="15"/>
  <c r="I16" i="16"/>
  <c r="I10" i="16"/>
  <c r="I8" i="16"/>
  <c r="J21" i="28"/>
  <c r="J17" i="28"/>
  <c r="J13" i="28"/>
  <c r="N7" i="51"/>
  <c r="O7" i="51" s="1"/>
  <c r="T7" i="51"/>
  <c r="U7" i="51" s="1"/>
  <c r="V7" i="51" s="1"/>
  <c r="Z7" i="51"/>
  <c r="AA7" i="51"/>
  <c r="AB7" i="51" s="1"/>
  <c r="V9" i="50" l="1"/>
  <c r="I8" i="13"/>
  <c r="AA42" i="50"/>
  <c r="AA6" i="50"/>
  <c r="I10" i="13"/>
  <c r="J5" i="50"/>
  <c r="E15" i="14"/>
  <c r="G22" i="50"/>
  <c r="K22" i="50" s="1"/>
  <c r="M22" i="50"/>
  <c r="Q22" i="50" s="1"/>
  <c r="S22" i="50"/>
  <c r="W22" i="50" s="1"/>
  <c r="X22" i="50"/>
  <c r="AB22" i="50" s="1"/>
  <c r="J31" i="28"/>
  <c r="J22" i="28"/>
  <c r="J36" i="28"/>
  <c r="I10" i="14"/>
  <c r="J33" i="28"/>
  <c r="O6" i="16"/>
  <c r="P10" i="15"/>
  <c r="P44" i="50"/>
  <c r="P16" i="50"/>
  <c r="V48" i="50"/>
  <c r="V28" i="50"/>
  <c r="M14" i="16"/>
  <c r="N32" i="28"/>
  <c r="O25" i="50"/>
  <c r="P25" i="50" s="1"/>
  <c r="Z29" i="50"/>
  <c r="AA29" i="50" s="1"/>
  <c r="U45" i="50"/>
  <c r="V45" i="50" s="1"/>
  <c r="X43" i="50"/>
  <c r="AB43" i="50" s="1"/>
  <c r="G43" i="50"/>
  <c r="K43" i="50" s="1"/>
  <c r="E12" i="16"/>
  <c r="I14" i="16"/>
  <c r="I7" i="13"/>
  <c r="O10" i="16"/>
  <c r="J43" i="50"/>
  <c r="U10" i="50"/>
  <c r="V10" i="50"/>
  <c r="V13" i="50"/>
  <c r="X27" i="50"/>
  <c r="AB27" i="50" s="1"/>
  <c r="G27" i="50"/>
  <c r="K27" i="50" s="1"/>
  <c r="M11" i="50"/>
  <c r="Q11" i="50" s="1"/>
  <c r="G11" i="50"/>
  <c r="K11" i="50" s="1"/>
  <c r="J15" i="28"/>
  <c r="J27" i="50"/>
  <c r="J14" i="28"/>
  <c r="J19" i="28"/>
  <c r="J39" i="28"/>
  <c r="V22" i="50"/>
  <c r="I6" i="13"/>
  <c r="I8" i="15"/>
  <c r="J49" i="50"/>
  <c r="Q16" i="28"/>
  <c r="S16" i="28"/>
  <c r="O12" i="13"/>
  <c r="O11" i="14"/>
  <c r="P50" i="50"/>
  <c r="P22" i="50"/>
  <c r="J16" i="28"/>
  <c r="I12" i="13"/>
  <c r="I9" i="15"/>
  <c r="O13" i="14"/>
  <c r="J37" i="28"/>
  <c r="O10" i="14"/>
  <c r="V39" i="50"/>
  <c r="J33" i="50"/>
  <c r="J15" i="50"/>
  <c r="J23" i="28"/>
  <c r="I7" i="16"/>
  <c r="J38" i="28"/>
  <c r="I11" i="14"/>
  <c r="O6" i="13"/>
  <c r="O12" i="14"/>
  <c r="AA48" i="50"/>
  <c r="AA36" i="50"/>
  <c r="AA20" i="50"/>
  <c r="V42" i="50"/>
  <c r="S11" i="50"/>
  <c r="U26" i="50"/>
  <c r="V26" i="50" s="1"/>
  <c r="V29" i="50"/>
  <c r="G38" i="50"/>
  <c r="K38" i="50" s="1"/>
  <c r="M38" i="50"/>
  <c r="Q38" i="50" s="1"/>
  <c r="S38" i="50"/>
  <c r="W38" i="50" s="1"/>
  <c r="X38" i="50"/>
  <c r="AB38" i="50" s="1"/>
  <c r="Q19" i="28"/>
  <c r="J7" i="51"/>
  <c r="I7" i="51"/>
  <c r="P7" i="51"/>
  <c r="S14" i="28"/>
  <c r="S18" i="28"/>
  <c r="S22" i="28"/>
</calcChain>
</file>

<file path=xl/sharedStrings.xml><?xml version="1.0" encoding="utf-8"?>
<sst xmlns="http://schemas.openxmlformats.org/spreadsheetml/2006/main" count="1895" uniqueCount="359">
  <si>
    <t>PRINCIPALES GRILLES SALARIALES</t>
  </si>
  <si>
    <t>DATE EDTITION :</t>
  </si>
  <si>
    <t>avec grille  du</t>
  </si>
  <si>
    <t xml:space="preserve">avec indices brut / majorés du </t>
  </si>
  <si>
    <t>avec augmentation de la valeur du point du :</t>
  </si>
  <si>
    <t>PAGE 1</t>
  </si>
  <si>
    <t>......</t>
  </si>
  <si>
    <t>SOMMAIRE - VALEUR PARAMETRE</t>
  </si>
  <si>
    <t>MISE EN PAGE</t>
  </si>
  <si>
    <t>PAGE 2</t>
  </si>
  <si>
    <t>ECHELLE 1 à 3</t>
  </si>
  <si>
    <t>PAGE 3</t>
  </si>
  <si>
    <t>ECHELLE 4 à 5</t>
  </si>
  <si>
    <t>NOUVEL ESPACE INDICIAIRE</t>
  </si>
  <si>
    <t>PAGE 4</t>
  </si>
  <si>
    <t>CONTREMAITRE PRINCIPAL</t>
  </si>
  <si>
    <t>PAGE 5</t>
  </si>
  <si>
    <t>B TYPE</t>
  </si>
  <si>
    <t>PAGE 6</t>
  </si>
  <si>
    <t>CII</t>
  </si>
  <si>
    <t>SURVEILLANT et SURVEILLANT CHEF</t>
  </si>
  <si>
    <t>PAGE 7</t>
  </si>
  <si>
    <t>SF</t>
  </si>
  <si>
    <t>SF Chef</t>
  </si>
  <si>
    <t>MONITEUR D'ATELIER</t>
  </si>
  <si>
    <t>PAGE 8</t>
  </si>
  <si>
    <t>AGENT CHEF 2° CAT ( Pupitreur à E.ROUX )</t>
  </si>
  <si>
    <t>ASSISTANT SOCIO EDUC</t>
  </si>
  <si>
    <t>MONITEUR EDUCATEUR</t>
  </si>
  <si>
    <t>PAGE 9</t>
  </si>
  <si>
    <t>EDUCATEUR TECHNIQUE SPECIALISE</t>
  </si>
  <si>
    <t>RETRAITE</t>
  </si>
  <si>
    <t>PAGE 10</t>
  </si>
  <si>
    <t>ECHELLE 1 -&gt; ECHELLE 2</t>
  </si>
  <si>
    <t>ECHELLE 2 -&gt; ECHELLE 3</t>
  </si>
  <si>
    <t>VALEUR DES PARAMETRES</t>
  </si>
  <si>
    <t>PT ANNUEL:</t>
  </si>
  <si>
    <t>PT UNIFO.:</t>
  </si>
  <si>
    <t>T. CNRACL:</t>
  </si>
  <si>
    <t>T. S.S.  :</t>
  </si>
  <si>
    <t>T. SYNDI.:</t>
  </si>
  <si>
    <t>CSG+RDS      :</t>
  </si>
  <si>
    <t>PARAMETRAGE IMPRIMANTE :</t>
  </si>
  <si>
    <t>Marge haut   :</t>
  </si>
  <si>
    <t>Marge bas    :</t>
  </si>
  <si>
    <t>Marge gauche :</t>
  </si>
  <si>
    <t>Marge droite :</t>
  </si>
  <si>
    <t xml:space="preserve">Attention vèrifier la police de caractère </t>
  </si>
  <si>
    <t>avant impression ( 10 ou 12 )</t>
  </si>
  <si>
    <t>Dèfinir Zone D'impression 1 à 6 ou 8</t>
  </si>
  <si>
    <t>ECHELON</t>
  </si>
  <si>
    <t>DUREE</t>
  </si>
  <si>
    <t>INDICE</t>
  </si>
  <si>
    <t>SALAIRE</t>
  </si>
  <si>
    <t xml:space="preserve">MONTANT </t>
  </si>
  <si>
    <t>MAJORE</t>
  </si>
  <si>
    <t>DE BASE</t>
  </si>
  <si>
    <t>BRUT</t>
  </si>
  <si>
    <t>NET</t>
  </si>
  <si>
    <t>COTIS.</t>
  </si>
  <si>
    <t>2 ans</t>
  </si>
  <si>
    <t>3 ans</t>
  </si>
  <si>
    <t>4 ans</t>
  </si>
  <si>
    <t>1 an</t>
  </si>
  <si>
    <t>ECHELLE 3</t>
  </si>
  <si>
    <t>ECHELLE 4</t>
  </si>
  <si>
    <t>ECHELLE 5</t>
  </si>
  <si>
    <t>CLASSE NORMALE</t>
  </si>
  <si>
    <t>CLASSE SUPERIEURE</t>
  </si>
  <si>
    <t>Sages - Femmes</t>
  </si>
  <si>
    <t>ASSISTANT SOCIO EDUCATIF</t>
  </si>
  <si>
    <t>Date mise à jour :</t>
  </si>
  <si>
    <t>ADJOINT TECHNIQUE</t>
  </si>
  <si>
    <t>1 an 6 mois</t>
  </si>
  <si>
    <t>3 ans 1/2</t>
  </si>
  <si>
    <t>INFIRMIER ANESTHESISTE</t>
  </si>
  <si>
    <t>INFIRMIER BLOC OPERATOIRE, PUERICULTRICE</t>
  </si>
  <si>
    <t>CADRE DE SANTE</t>
  </si>
  <si>
    <t>INFIRMIER BLOC + PUERICULTRICE</t>
  </si>
  <si>
    <t>CHEF BUREAU</t>
  </si>
  <si>
    <t>PAGE 11</t>
  </si>
  <si>
    <t>CADRE SUPERIEUR DE SANTE</t>
  </si>
  <si>
    <t>SAGES-FEMMES CADRES</t>
  </si>
  <si>
    <t>SAGES-FEMMES CADRES SUPERIEURS</t>
  </si>
  <si>
    <t>2 ans 6 mois</t>
  </si>
  <si>
    <t>CONDUCTEUR AMBULANCIER HORS CATEGORIE</t>
  </si>
  <si>
    <t>EDUCATEUR DE JEUNES ENFANTS</t>
  </si>
  <si>
    <t>3 ans 6 mois</t>
  </si>
  <si>
    <t>CADRE SOCIO EDUCATIF</t>
  </si>
  <si>
    <t>PSYCHOLOGUE</t>
  </si>
  <si>
    <t>3 mois</t>
  </si>
  <si>
    <t>9 mois</t>
  </si>
  <si>
    <t>4 ans 6 mois</t>
  </si>
  <si>
    <t>HORS CLASSE</t>
  </si>
  <si>
    <t>as</t>
  </si>
  <si>
    <t>de la prime 61,72 sur 154,31+15,24</t>
  </si>
  <si>
    <t>RADIOPHYSICIEN CLASSE II</t>
  </si>
  <si>
    <t>CONSEILLER EN ECONOMIE SOCIALE ET FAMILIALE</t>
  </si>
  <si>
    <t>ECHELLE 6</t>
  </si>
  <si>
    <t>ATTACHE D'ADMINISTRATION HOSPITALIERE</t>
  </si>
  <si>
    <t>Code couleur</t>
  </si>
  <si>
    <t>Cat C</t>
  </si>
  <si>
    <t>Cat B</t>
  </si>
  <si>
    <t>Cat A</t>
  </si>
  <si>
    <t>ERREUR</t>
  </si>
  <si>
    <t>N'existe plus ?</t>
  </si>
  <si>
    <t xml:space="preserve"> par catégorie hiérarchique (Cat C, Cat B, Cat A)</t>
  </si>
  <si>
    <t>L'ensemble des grilles de rémunération sont classés</t>
  </si>
  <si>
    <t>de la plus petite à la plus grande</t>
  </si>
  <si>
    <t>Au sein des catégories B et  A les grilles de rémunération</t>
  </si>
  <si>
    <t>portent leur nom ou celui des principaux grades qui y sont attachés</t>
  </si>
  <si>
    <t>Catégorie</t>
  </si>
  <si>
    <t>Nom Onglet</t>
  </si>
  <si>
    <t>Grade</t>
  </si>
  <si>
    <t>IM Deb</t>
  </si>
  <si>
    <t>IM Fin</t>
  </si>
  <si>
    <t>B type</t>
  </si>
  <si>
    <t>Ass Socio-Educ</t>
  </si>
  <si>
    <t>IBODE-PUER</t>
  </si>
  <si>
    <t>Ag-Chef</t>
  </si>
  <si>
    <t>Cons Eco-Soc et Fam</t>
  </si>
  <si>
    <t>Educ Jeunes Enfants</t>
  </si>
  <si>
    <t>IADE</t>
  </si>
  <si>
    <t>Monit-Educ</t>
  </si>
  <si>
    <t>Tech Sup</t>
  </si>
  <si>
    <t>Attaché d'adm</t>
  </si>
  <si>
    <t>Cadre santé</t>
  </si>
  <si>
    <t>Cadre socio éduc</t>
  </si>
  <si>
    <t>Directeur soins</t>
  </si>
  <si>
    <t>Educ technique spé</t>
  </si>
  <si>
    <t>Psycho</t>
  </si>
  <si>
    <t>Sage femme</t>
  </si>
  <si>
    <t>Cadre sage femme</t>
  </si>
  <si>
    <t>Echelle 3</t>
  </si>
  <si>
    <t>Echelle 4</t>
  </si>
  <si>
    <t>Echelle 5</t>
  </si>
  <si>
    <t>Echelle 6</t>
  </si>
  <si>
    <t>Recla AS</t>
  </si>
  <si>
    <t>Au sein de la catégorie C les grilles de rémunération sont classées</t>
  </si>
  <si>
    <t>Conducteur ambulancier HC</t>
  </si>
  <si>
    <t>Radiophysicien</t>
  </si>
  <si>
    <t>Moniteur atelier</t>
  </si>
  <si>
    <t>Animateur</t>
  </si>
  <si>
    <t>Ingénieur Hospitalier</t>
  </si>
  <si>
    <t>INGENIEUR HOSPITALIER</t>
  </si>
  <si>
    <t>INGENIEUR HOSPITALIER PRINCIPAL</t>
  </si>
  <si>
    <t>INGENIEUR HOSPITALIER EN CHEF DE CLASSE NORMALE</t>
  </si>
  <si>
    <t>INGENIEUR HOSPITALIER EN CHEF DE CLASSE EXCEPTIONNELLE</t>
  </si>
  <si>
    <t>HEA</t>
  </si>
  <si>
    <t>HEB</t>
  </si>
  <si>
    <t>IH Principal</t>
  </si>
  <si>
    <t>IH Chef norm.</t>
  </si>
  <si>
    <t>IH Chef sup.</t>
  </si>
  <si>
    <t>"01/12/10"</t>
  </si>
  <si>
    <t>1er grade</t>
  </si>
  <si>
    <t>2e grade</t>
  </si>
  <si>
    <t>3e grade</t>
  </si>
  <si>
    <t>valeur du point</t>
  </si>
  <si>
    <t>indices majorés du</t>
  </si>
  <si>
    <t>OK</t>
  </si>
  <si>
    <t>NES</t>
  </si>
  <si>
    <t xml:space="preserve">INFIRMIER, </t>
  </si>
  <si>
    <t>ISGS</t>
  </si>
  <si>
    <t>"01/07/10"</t>
  </si>
  <si>
    <t>4e grade</t>
  </si>
  <si>
    <t xml:space="preserve">Indice Brut </t>
  </si>
  <si>
    <t>à compter du 1er juillet 2012</t>
  </si>
  <si>
    <t xml:space="preserve">ISG </t>
  </si>
  <si>
    <t>IBODE - PUER</t>
  </si>
  <si>
    <t>ISG</t>
  </si>
  <si>
    <t>IBODE</t>
  </si>
  <si>
    <t>PUER</t>
  </si>
  <si>
    <t>PROMOTION</t>
  </si>
  <si>
    <t>SANS RECLASSEMENT</t>
  </si>
  <si>
    <t>CADRE SUPERIEUR SOCIO EDUCATIF</t>
  </si>
  <si>
    <t>Adjoints des cadres hospitaliers ;</t>
  </si>
  <si>
    <t>Assistants médico-administratifs ;</t>
  </si>
  <si>
    <t xml:space="preserve">Techniciens et techniciens supérieurs hospitaliers </t>
  </si>
  <si>
    <t>1° Le corps des pédicures-podologues ;</t>
  </si>
  <si>
    <t>2° Le corps des masseurs-kinésithérapeutes ;</t>
  </si>
  <si>
    <t>3° Le corps des ergothérapeutes ;</t>
  </si>
  <si>
    <t>4° Le corps des psychomotriciens ;</t>
  </si>
  <si>
    <t>5° Le corps des orthophonistes ;</t>
  </si>
  <si>
    <t>6° Le corps des orthoptistes ;</t>
  </si>
  <si>
    <t>7° Le corps des diététiciens.</t>
  </si>
  <si>
    <t>1° Le corps des préparateurs en pharmacie hospitalière ;</t>
  </si>
  <si>
    <t>2° Le corps des techniciens de laboratoire médical ;</t>
  </si>
  <si>
    <t>3° Le corps des manipulateurs d'électroradiologie médicale</t>
  </si>
  <si>
    <t>CONSEILLER EN ECONOMIE SOCIALE ET FAMILIALE PRINCIPAL</t>
  </si>
  <si>
    <t xml:space="preserve">ATTACHE PRINCIPAUX D'ADMINISTRATION HOSPITALIERE </t>
  </si>
  <si>
    <t>CADRE DE SANTE PARAMEDICAUX</t>
  </si>
  <si>
    <t>CADRE SUPERIEUR DE SANTE PARAMAEDICAUX</t>
  </si>
  <si>
    <t>Décret n° 2012-1466</t>
  </si>
  <si>
    <t>"10/01/13"</t>
  </si>
  <si>
    <t>indice 100</t>
  </si>
  <si>
    <t>D 2010-761 du 7 juillet 2010</t>
  </si>
  <si>
    <t>4ans</t>
  </si>
  <si>
    <t>Agent administratif</t>
  </si>
  <si>
    <t>Agent des services hospitaliers</t>
  </si>
  <si>
    <t>Agent des services logistiques de Mayotte</t>
  </si>
  <si>
    <t>Agent administratif principal</t>
  </si>
  <si>
    <t>Agent des services hospitaliers qualifié</t>
  </si>
  <si>
    <t>Agent des services logistiques qualifié de Mayotte</t>
  </si>
  <si>
    <t xml:space="preserve">BRUTS </t>
  </si>
  <si>
    <t xml:space="preserve">1   000 </t>
  </si>
  <si>
    <t xml:space="preserve">1   001 </t>
  </si>
  <si>
    <t xml:space="preserve">1   002 </t>
  </si>
  <si>
    <t xml:space="preserve">1   003 </t>
  </si>
  <si>
    <t xml:space="preserve">1   004 </t>
  </si>
  <si>
    <t xml:space="preserve">1   005 </t>
  </si>
  <si>
    <t xml:space="preserve">1   006 </t>
  </si>
  <si>
    <t xml:space="preserve">1   007 </t>
  </si>
  <si>
    <t xml:space="preserve">1   008 </t>
  </si>
  <si>
    <t xml:space="preserve">1   009 </t>
  </si>
  <si>
    <t xml:space="preserve">1   010 </t>
  </si>
  <si>
    <t xml:space="preserve">1   011 </t>
  </si>
  <si>
    <t xml:space="preserve">1   012 </t>
  </si>
  <si>
    <t xml:space="preserve">1   013 </t>
  </si>
  <si>
    <t xml:space="preserve">1   014 </t>
  </si>
  <si>
    <t xml:space="preserve">1   015 </t>
  </si>
  <si>
    <t xml:space="preserve">MAJORÉS </t>
  </si>
  <si>
    <t xml:space="preserve">du 1er janvier 2013 </t>
  </si>
  <si>
    <t>01/07/2015 masqué</t>
  </si>
  <si>
    <t>DIRECTEUR DES SOINS CLASSE NORMALE</t>
  </si>
  <si>
    <t>DIRECTEUR DES SOINS HORS CLASSE</t>
  </si>
  <si>
    <t>recherche automatique de l'IM en fonction de l'IB</t>
  </si>
  <si>
    <t>Onglet Formules</t>
  </si>
  <si>
    <t xml:space="preserve">Recherche et référence </t>
  </si>
  <si>
    <t>RECHERCHE</t>
  </si>
  <si>
    <t>Valeur cherchée, vecteur recherche, vecteur résultat</t>
  </si>
  <si>
    <t>valeur cherchée</t>
  </si>
  <si>
    <t>cliquer sur le nombre IB</t>
  </si>
  <si>
    <t>vecteur recherche</t>
  </si>
  <si>
    <t>vecteur résultat</t>
  </si>
  <si>
    <t>sélectionner feuille IB-IM et sélectionner toute la colonne C (IM)</t>
  </si>
  <si>
    <t>sélectionner feuille IB-IM et sélectionner toute la colonne A (IB)</t>
  </si>
  <si>
    <t xml:space="preserve">cliquer = sur l'IM à rechercher puis </t>
  </si>
  <si>
    <t>ENTREE</t>
  </si>
  <si>
    <t>HEA2</t>
  </si>
  <si>
    <t>HEA3</t>
  </si>
  <si>
    <t>HEB2</t>
  </si>
  <si>
    <t>HEB3</t>
  </si>
  <si>
    <t>"23/08/13"</t>
  </si>
  <si>
    <t>actuel</t>
  </si>
  <si>
    <t>ASE Princ</t>
  </si>
  <si>
    <t>Anim Princ 2e cl</t>
  </si>
  <si>
    <t>Anim Princ 1er cl</t>
  </si>
  <si>
    <t>2014-2015</t>
  </si>
  <si>
    <t>Moniteur-éducateur</t>
  </si>
  <si>
    <t>Moniteur-éducateur principal</t>
  </si>
  <si>
    <t>&lt;6 mois</t>
  </si>
  <si>
    <t>&lt;1 an</t>
  </si>
  <si>
    <t>SA</t>
  </si>
  <si>
    <t>AA x 2</t>
  </si>
  <si>
    <t>AA au-delà d'1 an</t>
  </si>
  <si>
    <t>&lt; 6 mois</t>
  </si>
  <si>
    <t>AA X 2 + 1 AN</t>
  </si>
  <si>
    <t>2/3 AA au-delà de 6 mois</t>
  </si>
  <si>
    <t>4/3 AA au-delà de 6 mois</t>
  </si>
  <si>
    <t>AA+ 1 an</t>
  </si>
  <si>
    <t>AA au-delà d1 an</t>
  </si>
  <si>
    <t>AA</t>
  </si>
  <si>
    <t>2/3 AA</t>
  </si>
  <si>
    <t>AA X 2 + 2 AN</t>
  </si>
  <si>
    <t>AA x 2 au-delà d'1 an</t>
  </si>
  <si>
    <t>&lt; 1 an</t>
  </si>
  <si>
    <t>&gt;1 an</t>
  </si>
  <si>
    <t>AA  x 2 au-delà d'1 an</t>
  </si>
  <si>
    <t>&lt; 1 an 6 mois</t>
  </si>
  <si>
    <t>&gt; 1 an 6 mois</t>
  </si>
  <si>
    <t>8/3 AA au-delà d'1 an 6 mois</t>
  </si>
  <si>
    <t>1/2 AA</t>
  </si>
  <si>
    <t>&lt; 2 ans</t>
  </si>
  <si>
    <t>AA + 2 ans</t>
  </si>
  <si>
    <t>&gt; 2 ans</t>
  </si>
  <si>
    <t>AA x 2 au-delà de 2 ans</t>
  </si>
  <si>
    <t xml:space="preserve">ASE </t>
  </si>
  <si>
    <t>1 provisoire</t>
  </si>
  <si>
    <t>2 provisoire</t>
  </si>
  <si>
    <t>3 provisoire</t>
  </si>
  <si>
    <t>4 provisoire</t>
  </si>
  <si>
    <t>AA + 1 an</t>
  </si>
  <si>
    <t>5/4 AA</t>
  </si>
  <si>
    <t>5/4 AA au-delà de 2 ans</t>
  </si>
  <si>
    <t>AA x 2 au-delà de 6 mois</t>
  </si>
  <si>
    <t>2/3 AA + 1 an</t>
  </si>
  <si>
    <t>AA x 2 au-delà de 1 an 6 mois</t>
  </si>
  <si>
    <t xml:space="preserve">&lt; 1 an  </t>
  </si>
  <si>
    <t>AA x 2 au-delà de 1 an</t>
  </si>
  <si>
    <t>Classe normale</t>
  </si>
  <si>
    <t>Classe supérieure</t>
  </si>
  <si>
    <t>EDUCATEUR DE JEUNES ENFANTS Classe supérieure</t>
  </si>
  <si>
    <t>EDUCATEUR TECHNIQUE SPECIALISE classe supérieure</t>
  </si>
  <si>
    <t>3/2 AA</t>
  </si>
  <si>
    <t>4/3 AA</t>
  </si>
  <si>
    <t>5/3 AA au-delà 1 an 6 mois</t>
  </si>
  <si>
    <t>&lt; 3 ans</t>
  </si>
  <si>
    <t>5/6 AA</t>
  </si>
  <si>
    <t xml:space="preserve">AA </t>
  </si>
  <si>
    <t>3/4 AA</t>
  </si>
  <si>
    <t>RECLASSEMENT</t>
  </si>
  <si>
    <t>gain</t>
  </si>
  <si>
    <t>arrêté du 7 janvier 2014</t>
  </si>
  <si>
    <t>à compter du 01/07/2015</t>
  </si>
  <si>
    <t>Emplois fonctionnels groupe II</t>
  </si>
  <si>
    <t>1an 6 mois</t>
  </si>
  <si>
    <t>2ans</t>
  </si>
  <si>
    <t>Emplois fonctionnels groupe I</t>
  </si>
  <si>
    <t>D 2013-33</t>
  </si>
  <si>
    <t>HEA1</t>
  </si>
  <si>
    <t>HEB1</t>
  </si>
  <si>
    <t>D 2011-661</t>
  </si>
  <si>
    <t>D 2011-747 indices</t>
  </si>
  <si>
    <t>D 2011-749 indices</t>
  </si>
  <si>
    <t>D 2011-744 statut</t>
  </si>
  <si>
    <t>D 2011-660 statut</t>
  </si>
  <si>
    <t>D 2011-746 statut</t>
  </si>
  <si>
    <t>D 2011-748 statut</t>
  </si>
  <si>
    <t>D 93-657 statut</t>
  </si>
  <si>
    <t>D 93-654 statut</t>
  </si>
  <si>
    <t>d 93-652</t>
  </si>
  <si>
    <t>D 93-656</t>
  </si>
  <si>
    <t>D 93-653</t>
  </si>
  <si>
    <t>D 93-655</t>
  </si>
  <si>
    <t>abrogé 2014</t>
  </si>
  <si>
    <t>modifiés 2014</t>
  </si>
  <si>
    <t>D 88-1077 statut</t>
  </si>
  <si>
    <t>D2014-71 statuts</t>
  </si>
  <si>
    <t>arrêté du 29 janvier 2014 indices</t>
  </si>
  <si>
    <t>durée retenue 1/2 AA</t>
  </si>
  <si>
    <t>durée retenue 3/4 AA</t>
  </si>
  <si>
    <t>durée retenue 2/3 AA</t>
  </si>
  <si>
    <t>durée retenue 4/3 AA</t>
  </si>
  <si>
    <t>Durée en mois</t>
  </si>
  <si>
    <t>ans</t>
  </si>
  <si>
    <t>mois</t>
  </si>
  <si>
    <t>jours</t>
  </si>
  <si>
    <t>1 ans</t>
  </si>
  <si>
    <t>durée échelon</t>
  </si>
  <si>
    <t>initial</t>
  </si>
  <si>
    <t>DATE dans l'échelon</t>
  </si>
  <si>
    <t>date d'effet reclassement</t>
  </si>
  <si>
    <r>
      <t xml:space="preserve">si la date d'effet initiale ne tombe pas le 1er du mois, il faut </t>
    </r>
    <r>
      <rPr>
        <b/>
        <u/>
        <sz val="8"/>
        <rFont val="Arial"/>
        <family val="2"/>
      </rPr>
      <t>ajouter</t>
    </r>
    <r>
      <rPr>
        <sz val="8"/>
        <rFont val="Arial"/>
        <family val="2"/>
      </rPr>
      <t xml:space="preserve"> à la date d'effet après reclassement, le nombre de jours ramené à la proportion 1/2, 2/3 ou 3/4 .                                                                      </t>
    </r>
  </si>
  <si>
    <r>
      <t xml:space="preserve">si la date d'effet initiale ne tombe pas le 1er du mois, pour le </t>
    </r>
    <r>
      <rPr>
        <b/>
        <u/>
        <sz val="8"/>
        <rFont val="Arial"/>
        <family val="2"/>
      </rPr>
      <t>4/3</t>
    </r>
    <r>
      <rPr>
        <sz val="8"/>
        <rFont val="Arial"/>
        <family val="2"/>
      </rPr>
      <t xml:space="preserve"> il faut </t>
    </r>
    <r>
      <rPr>
        <b/>
        <u/>
        <sz val="8"/>
        <rFont val="Arial"/>
        <family val="2"/>
      </rPr>
      <t>soustraire</t>
    </r>
    <r>
      <rPr>
        <sz val="8"/>
        <rFont val="Arial"/>
        <family val="2"/>
      </rPr>
      <t xml:space="preserve"> le nombre de jours ramenés à 4/3.</t>
    </r>
  </si>
  <si>
    <t>D 2014-99     nouveaux statuts</t>
  </si>
  <si>
    <t>D 2014-102    nouveaux statuts</t>
  </si>
  <si>
    <t>D 2014-101       nouveaux statuts</t>
  </si>
  <si>
    <t>D 2014-100      nouveaux statuts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</si>
  <si>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6 mois</t>
    </r>
  </si>
  <si>
    <t>≥ 1 an</t>
  </si>
  <si>
    <t>≥ 6 mois</t>
  </si>
  <si>
    <t>≥1 an 6 mois</t>
  </si>
  <si>
    <t>≥ 2 ans</t>
  </si>
  <si>
    <t>≥1 an</t>
  </si>
  <si>
    <t>≥3 ans</t>
  </si>
  <si>
    <t>AA+ 2 ans</t>
  </si>
  <si>
    <t>1/2 AA+ 1 an</t>
  </si>
  <si>
    <t>surlignés en jaune, projet de catégorie A</t>
  </si>
  <si>
    <t>grille de calcul pour E3, E4, E5, E6 et ADC, AMA, TH et TSH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</si>
</sst>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General_)"/>
    <numFmt numFmtId="165" formatCode="0.00_)"/>
    <numFmt numFmtId="166" formatCode="#,##0.00_);\(#,##0.00\)"/>
    <numFmt numFmtId="167" formatCode="#,##0.00&quot;F&quot;_);\(#,##0.00&quot;F&quot;\)"/>
    <numFmt numFmtId="168" formatCode="dd\-mmm\-yy_)"/>
    <numFmt numFmtId="169" formatCode="#,##0.00\€_);\(#,##0.00\€_)"/>
    <numFmt numFmtId="170" formatCode="0.0000"/>
    <numFmt numFmtId="171" formatCode="_-* #,##0.00\ [$€-1]_-;\-* #,##0.00\ [$€-1]_-;_-* &quot;-&quot;??\ [$€-1]_-"/>
  </numFmts>
  <fonts count="2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sz val="14"/>
      <name val="Calibri"/>
      <family val="2"/>
    </font>
    <font>
      <sz val="10"/>
      <color indexed="8"/>
      <name val="Comic Sans MS"/>
      <family val="4"/>
    </font>
    <font>
      <sz val="10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0"/>
      <color indexed="10"/>
      <name val="Times New Roman"/>
      <family val="1"/>
    </font>
    <font>
      <sz val="8"/>
      <color indexed="9"/>
      <name val="Arial"/>
      <family val="2"/>
    </font>
    <font>
      <sz val="26"/>
      <color indexed="8"/>
      <name val="Calibri"/>
      <family val="2"/>
    </font>
    <font>
      <sz val="6"/>
      <name val="Arial"/>
      <family val="2"/>
    </font>
    <font>
      <b/>
      <u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Dashed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59">
    <xf numFmtId="0" fontId="0" fillId="0" borderId="0" xfId="0"/>
    <xf numFmtId="0" fontId="2" fillId="0" borderId="0" xfId="0" applyFont="1"/>
    <xf numFmtId="164" fontId="2" fillId="0" borderId="0" xfId="0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left"/>
    </xf>
    <xf numFmtId="166" fontId="2" fillId="0" borderId="0" xfId="0" applyNumberFormat="1" applyFont="1" applyProtection="1"/>
    <xf numFmtId="167" fontId="2" fillId="0" borderId="0" xfId="0" applyNumberFormat="1" applyFont="1" applyProtection="1"/>
    <xf numFmtId="168" fontId="2" fillId="0" borderId="0" xfId="0" applyNumberFormat="1" applyFont="1" applyAlignment="1" applyProtection="1">
      <alignment horizontal="left"/>
    </xf>
    <xf numFmtId="164" fontId="2" fillId="0" borderId="0" xfId="0" applyNumberFormat="1" applyFont="1" applyProtection="1"/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</xf>
    <xf numFmtId="169" fontId="2" fillId="0" borderId="0" xfId="0" applyNumberFormat="1" applyFont="1" applyProtection="1"/>
    <xf numFmtId="0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7" fontId="2" fillId="0" borderId="0" xfId="0" applyNumberFormat="1" applyFont="1" applyFill="1" applyProtection="1"/>
    <xf numFmtId="167" fontId="2" fillId="0" borderId="0" xfId="0" applyNumberFormat="1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left"/>
    </xf>
    <xf numFmtId="0" fontId="2" fillId="2" borderId="0" xfId="0" applyFont="1" applyFill="1"/>
    <xf numFmtId="164" fontId="2" fillId="2" borderId="0" xfId="0" applyNumberFormat="1" applyFont="1" applyFill="1" applyAlignment="1" applyProtection="1">
      <alignment horizontal="center"/>
    </xf>
    <xf numFmtId="169" fontId="2" fillId="2" borderId="0" xfId="0" applyNumberFormat="1" applyFont="1" applyFill="1" applyProtection="1"/>
    <xf numFmtId="164" fontId="2" fillId="2" borderId="0" xfId="0" applyNumberFormat="1" applyFont="1" applyFill="1" applyProtection="1"/>
    <xf numFmtId="167" fontId="2" fillId="2" borderId="0" xfId="0" applyNumberFormat="1" applyFont="1" applyFill="1" applyProtection="1"/>
    <xf numFmtId="0" fontId="4" fillId="0" borderId="0" xfId="0" applyFont="1"/>
    <xf numFmtId="169" fontId="2" fillId="0" borderId="0" xfId="0" applyNumberFormat="1" applyFont="1" applyFill="1" applyProtection="1"/>
    <xf numFmtId="164" fontId="5" fillId="0" borderId="0" xfId="0" applyNumberFormat="1" applyFont="1" applyFill="1" applyAlignment="1" applyProtection="1">
      <alignment horizontal="left"/>
    </xf>
    <xf numFmtId="0" fontId="5" fillId="0" borderId="0" xfId="0" applyFont="1" applyFill="1"/>
    <xf numFmtId="164" fontId="2" fillId="0" borderId="0" xfId="0" applyNumberFormat="1" applyFont="1" applyFill="1" applyProtection="1"/>
    <xf numFmtId="164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9" fontId="2" fillId="0" borderId="0" xfId="0" applyNumberFormat="1" applyFont="1" applyFill="1" applyAlignment="1" applyProtection="1">
      <alignment horizontal="center"/>
    </xf>
    <xf numFmtId="16" fontId="2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7" fillId="3" borderId="0" xfId="0" applyFont="1" applyFill="1"/>
    <xf numFmtId="0" fontId="7" fillId="4" borderId="0" xfId="0" applyFont="1" applyFill="1"/>
    <xf numFmtId="0" fontId="7" fillId="5" borderId="0" xfId="0" applyFont="1" applyFill="1"/>
    <xf numFmtId="0" fontId="7" fillId="6" borderId="0" xfId="0" applyFont="1" applyFill="1"/>
    <xf numFmtId="0" fontId="7" fillId="7" borderId="0" xfId="0" applyFont="1" applyFill="1"/>
    <xf numFmtId="164" fontId="2" fillId="0" borderId="0" xfId="0" applyNumberFormat="1" applyFont="1" applyFill="1" applyAlignment="1" applyProtection="1"/>
    <xf numFmtId="0" fontId="8" fillId="0" borderId="0" xfId="0" applyFont="1" applyAlignment="1">
      <alignment horizontal="right"/>
    </xf>
    <xf numFmtId="166" fontId="2" fillId="3" borderId="0" xfId="0" applyNumberFormat="1" applyFont="1" applyFill="1" applyProtection="1"/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 applyProtection="1">
      <alignment horizontal="center" vertical="center"/>
    </xf>
    <xf numFmtId="165" fontId="12" fillId="0" borderId="0" xfId="0" applyNumberFormat="1" applyFont="1" applyAlignment="1" applyProtection="1">
      <alignment horizontal="center" vertical="center"/>
    </xf>
    <xf numFmtId="170" fontId="12" fillId="0" borderId="0" xfId="0" applyNumberFormat="1" applyFont="1" applyAlignment="1" applyProtection="1">
      <alignment horizontal="center" vertical="center"/>
    </xf>
    <xf numFmtId="0" fontId="12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169" fontId="0" fillId="0" borderId="0" xfId="0" applyNumberFormat="1" applyFill="1"/>
    <xf numFmtId="169" fontId="2" fillId="0" borderId="0" xfId="0" applyNumberFormat="1" applyFont="1" applyFill="1"/>
    <xf numFmtId="0" fontId="11" fillId="0" borderId="0" xfId="0" applyFont="1" applyFill="1"/>
    <xf numFmtId="169" fontId="2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/>
    <xf numFmtId="0" fontId="15" fillId="0" borderId="0" xfId="0" applyFont="1" applyFill="1"/>
    <xf numFmtId="0" fontId="0" fillId="0" borderId="5" xfId="0" applyFill="1" applyBorder="1"/>
    <xf numFmtId="164" fontId="2" fillId="0" borderId="0" xfId="0" applyNumberFormat="1" applyFont="1" applyFill="1" applyAlignment="1" applyProtection="1">
      <alignment horizontal="right"/>
    </xf>
    <xf numFmtId="14" fontId="0" fillId="0" borderId="0" xfId="0" applyNumberFormat="1" applyFill="1"/>
    <xf numFmtId="0" fontId="0" fillId="0" borderId="6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4" fillId="0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164" fontId="17" fillId="0" borderId="0" xfId="0" applyNumberFormat="1" applyFont="1" applyFill="1" applyAlignment="1" applyProtection="1">
      <alignment horizontal="center" vertical="center"/>
    </xf>
    <xf numFmtId="14" fontId="14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69" fontId="17" fillId="0" borderId="0" xfId="0" applyNumberFormat="1" applyFont="1" applyFill="1" applyProtection="1"/>
    <xf numFmtId="0" fontId="0" fillId="0" borderId="2" xfId="0" applyFill="1" applyBorder="1"/>
    <xf numFmtId="0" fontId="0" fillId="0" borderId="3" xfId="0" applyFill="1" applyBorder="1"/>
    <xf numFmtId="164" fontId="2" fillId="0" borderId="0" xfId="0" applyNumberFormat="1" applyFont="1" applyFill="1" applyBorder="1" applyAlignment="1" applyProtection="1">
      <alignment horizontal="center"/>
    </xf>
    <xf numFmtId="169" fontId="2" fillId="0" borderId="0" xfId="0" applyNumberFormat="1" applyFont="1" applyFill="1" applyBorder="1" applyProtection="1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left" vertical="center"/>
    </xf>
    <xf numFmtId="0" fontId="0" fillId="0" borderId="11" xfId="0" applyFill="1" applyBorder="1"/>
    <xf numFmtId="0" fontId="1" fillId="0" borderId="11" xfId="0" applyFont="1" applyFill="1" applyBorder="1"/>
    <xf numFmtId="0" fontId="1" fillId="0" borderId="1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164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/>
    <xf numFmtId="164" fontId="2" fillId="0" borderId="0" xfId="0" applyNumberFormat="1" applyFont="1" applyFill="1" applyAlignment="1" applyProtection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Fill="1"/>
    <xf numFmtId="164" fontId="20" fillId="0" borderId="0" xfId="0" applyNumberFormat="1" applyFont="1" applyFill="1"/>
    <xf numFmtId="0" fontId="21" fillId="0" borderId="0" xfId="0" applyFont="1" applyFill="1"/>
    <xf numFmtId="0" fontId="10" fillId="0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 applyProtection="1">
      <alignment horizontal="left"/>
    </xf>
    <xf numFmtId="0" fontId="10" fillId="2" borderId="0" xfId="0" applyFont="1" applyFill="1"/>
    <xf numFmtId="164" fontId="10" fillId="0" borderId="0" xfId="0" applyNumberFormat="1" applyFont="1" applyFill="1" applyAlignment="1" applyProtection="1">
      <alignment horizontal="center"/>
    </xf>
    <xf numFmtId="0" fontId="22" fillId="2" borderId="0" xfId="0" applyFont="1" applyFill="1"/>
    <xf numFmtId="0" fontId="10" fillId="2" borderId="0" xfId="0" applyFont="1" applyFill="1"/>
    <xf numFmtId="0" fontId="22" fillId="10" borderId="0" xfId="0" applyFont="1" applyFill="1"/>
    <xf numFmtId="0" fontId="10" fillId="10" borderId="0" xfId="0" applyFont="1" applyFill="1"/>
    <xf numFmtId="0" fontId="10" fillId="0" borderId="15" xfId="0" applyFont="1" applyFill="1" applyBorder="1"/>
    <xf numFmtId="164" fontId="10" fillId="2" borderId="0" xfId="0" applyNumberFormat="1" applyFont="1" applyFill="1" applyAlignment="1" applyProtection="1">
      <alignment horizontal="center"/>
    </xf>
    <xf numFmtId="164" fontId="10" fillId="10" borderId="0" xfId="0" applyNumberFormat="1" applyFont="1" applyFill="1" applyAlignment="1" applyProtection="1">
      <alignment horizontal="center"/>
    </xf>
    <xf numFmtId="169" fontId="10" fillId="0" borderId="0" xfId="0" applyNumberFormat="1" applyFont="1" applyFill="1" applyProtection="1"/>
    <xf numFmtId="164" fontId="10" fillId="0" borderId="0" xfId="0" applyNumberFormat="1" applyFont="1" applyFill="1" applyBorder="1" applyAlignment="1" applyProtection="1">
      <alignment horizontal="center"/>
    </xf>
    <xf numFmtId="0" fontId="10" fillId="0" borderId="11" xfId="0" applyFont="1" applyFill="1" applyBorder="1" applyAlignment="1">
      <alignment horizontal="left" vertical="center"/>
    </xf>
    <xf numFmtId="164" fontId="10" fillId="2" borderId="0" xfId="0" applyNumberFormat="1" applyFont="1" applyFill="1" applyAlignment="1" applyProtection="1">
      <alignment horizontal="center"/>
    </xf>
    <xf numFmtId="0" fontId="10" fillId="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/>
    </xf>
    <xf numFmtId="164" fontId="10" fillId="0" borderId="11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164" fontId="10" fillId="2" borderId="0" xfId="0" applyNumberFormat="1" applyFont="1" applyFill="1" applyAlignment="1" applyProtection="1">
      <alignment horizontal="left"/>
    </xf>
    <xf numFmtId="0" fontId="10" fillId="0" borderId="0" xfId="0" applyFont="1" applyFill="1" applyAlignment="1">
      <alignment horizontal="left" vertical="center"/>
    </xf>
    <xf numFmtId="164" fontId="10" fillId="0" borderId="0" xfId="0" applyNumberFormat="1" applyFont="1" applyFill="1" applyAlignment="1" applyProtection="1">
      <alignment horizontal="center" vertical="center"/>
    </xf>
    <xf numFmtId="164" fontId="18" fillId="0" borderId="0" xfId="0" applyNumberFormat="1" applyFont="1" applyFill="1" applyAlignment="1" applyProtection="1">
      <alignment horizontal="center"/>
    </xf>
    <xf numFmtId="0" fontId="18" fillId="0" borderId="0" xfId="0" applyFont="1" applyFill="1"/>
    <xf numFmtId="169" fontId="18" fillId="0" borderId="0" xfId="0" applyNumberFormat="1" applyFont="1" applyFill="1" applyProtection="1"/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0" fillId="0" borderId="16" xfId="0" applyFill="1" applyBorder="1"/>
    <xf numFmtId="0" fontId="0" fillId="0" borderId="16" xfId="0" applyFill="1" applyBorder="1" applyAlignment="1">
      <alignment horizontal="center" vertical="center"/>
    </xf>
    <xf numFmtId="0" fontId="10" fillId="0" borderId="16" xfId="0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0" fontId="19" fillId="0" borderId="0" xfId="0" applyFont="1" applyFill="1"/>
    <xf numFmtId="164" fontId="23" fillId="0" borderId="0" xfId="0" applyNumberFormat="1" applyFont="1" applyFill="1" applyAlignment="1" applyProtection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9" fontId="23" fillId="0" borderId="0" xfId="0" applyNumberFormat="1" applyFont="1" applyFill="1" applyProtection="1"/>
    <xf numFmtId="164" fontId="23" fillId="0" borderId="0" xfId="0" applyNumberFormat="1" applyFont="1" applyFill="1" applyAlignment="1" applyProtection="1">
      <alignment horizontal="left"/>
    </xf>
    <xf numFmtId="164" fontId="2" fillId="10" borderId="0" xfId="0" applyNumberFormat="1" applyFont="1" applyFill="1" applyAlignment="1" applyProtection="1">
      <alignment horizontal="center"/>
    </xf>
    <xf numFmtId="169" fontId="2" fillId="10" borderId="0" xfId="0" applyNumberFormat="1" applyFont="1" applyFill="1" applyProtection="1"/>
    <xf numFmtId="0" fontId="0" fillId="10" borderId="0" xfId="0" applyFill="1"/>
    <xf numFmtId="0" fontId="2" fillId="0" borderId="17" xfId="0" applyFont="1" applyFill="1" applyBorder="1"/>
    <xf numFmtId="0" fontId="2" fillId="0" borderId="18" xfId="0" applyFont="1" applyFill="1" applyBorder="1" applyAlignment="1"/>
    <xf numFmtId="0" fontId="2" fillId="0" borderId="18" xfId="0" applyFont="1" applyFill="1" applyBorder="1"/>
    <xf numFmtId="164" fontId="2" fillId="0" borderId="18" xfId="0" applyNumberFormat="1" applyFont="1" applyFill="1" applyBorder="1" applyAlignment="1" applyProtection="1">
      <alignment horizontal="center"/>
    </xf>
    <xf numFmtId="0" fontId="2" fillId="0" borderId="19" xfId="0" applyFont="1" applyFill="1" applyBorder="1"/>
    <xf numFmtId="0" fontId="2" fillId="0" borderId="2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/>
    <xf numFmtId="164" fontId="2" fillId="0" borderId="0" xfId="0" applyNumberFormat="1" applyFont="1" applyFill="1" applyBorder="1" applyProtection="1"/>
    <xf numFmtId="167" fontId="2" fillId="0" borderId="0" xfId="0" applyNumberFormat="1" applyFont="1" applyFill="1" applyBorder="1" applyProtection="1"/>
    <xf numFmtId="0" fontId="2" fillId="0" borderId="22" xfId="0" applyFont="1" applyFill="1" applyBorder="1"/>
    <xf numFmtId="164" fontId="2" fillId="0" borderId="23" xfId="0" applyNumberFormat="1" applyFont="1" applyFill="1" applyBorder="1" applyAlignment="1" applyProtection="1">
      <alignment horizontal="center"/>
    </xf>
    <xf numFmtId="169" fontId="2" fillId="0" borderId="23" xfId="0" applyNumberFormat="1" applyFont="1" applyFill="1" applyBorder="1" applyProtection="1"/>
    <xf numFmtId="0" fontId="2" fillId="0" borderId="23" xfId="0" applyFont="1" applyFill="1" applyBorder="1"/>
    <xf numFmtId="164" fontId="2" fillId="0" borderId="23" xfId="0" applyNumberFormat="1" applyFont="1" applyFill="1" applyBorder="1" applyProtection="1"/>
    <xf numFmtId="167" fontId="2" fillId="0" borderId="23" xfId="0" applyNumberFormat="1" applyFont="1" applyFill="1" applyBorder="1" applyProtection="1"/>
    <xf numFmtId="0" fontId="2" fillId="0" borderId="24" xfId="0" applyFont="1" applyFill="1" applyBorder="1"/>
    <xf numFmtId="0" fontId="0" fillId="10" borderId="0" xfId="0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14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1" fontId="9" fillId="11" borderId="0" xfId="0" applyNumberFormat="1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9" fillId="0" borderId="7" xfId="0" applyFont="1" applyFill="1" applyBorder="1"/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7" xfId="0" applyFont="1" applyBorder="1"/>
    <xf numFmtId="0" fontId="24" fillId="0" borderId="11" xfId="0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10" xfId="0" applyNumberFormat="1" applyFont="1" applyBorder="1"/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9" fillId="11" borderId="14" xfId="0" applyNumberFormat="1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9" fillId="3" borderId="0" xfId="0" applyNumberFormat="1" applyFont="1" applyFill="1" applyBorder="1"/>
    <xf numFmtId="0" fontId="9" fillId="3" borderId="0" xfId="0" applyFont="1" applyFill="1" applyBorder="1" applyAlignment="1">
      <alignment horizontal="center"/>
    </xf>
    <xf numFmtId="14" fontId="9" fillId="12" borderId="14" xfId="0" applyNumberFormat="1" applyFont="1" applyFill="1" applyBorder="1"/>
    <xf numFmtId="0" fontId="9" fillId="12" borderId="14" xfId="0" applyFont="1" applyFill="1" applyBorder="1" applyAlignment="1">
      <alignment horizontal="center"/>
    </xf>
    <xf numFmtId="14" fontId="9" fillId="9" borderId="14" xfId="0" applyNumberFormat="1" applyFont="1" applyFill="1" applyBorder="1"/>
    <xf numFmtId="0" fontId="9" fillId="9" borderId="14" xfId="0" applyFont="1" applyFill="1" applyBorder="1" applyAlignment="1">
      <alignment horizontal="center"/>
    </xf>
    <xf numFmtId="14" fontId="9" fillId="8" borderId="14" xfId="0" applyNumberFormat="1" applyFont="1" applyFill="1" applyBorder="1"/>
    <xf numFmtId="0" fontId="9" fillId="8" borderId="14" xfId="0" applyFont="1" applyFill="1" applyBorder="1" applyAlignment="1">
      <alignment horizontal="center"/>
    </xf>
    <xf numFmtId="0" fontId="26" fillId="0" borderId="25" xfId="0" applyFont="1" applyBorder="1" applyAlignment="1">
      <alignment horizontal="center" vertical="center" wrapText="1"/>
    </xf>
    <xf numFmtId="0" fontId="2" fillId="10" borderId="0" xfId="0" applyFont="1" applyFill="1" applyAlignment="1">
      <alignment horizontal="center"/>
    </xf>
    <xf numFmtId="0" fontId="2" fillId="10" borderId="0" xfId="0" applyFont="1" applyFill="1"/>
    <xf numFmtId="14" fontId="0" fillId="10" borderId="0" xfId="0" applyNumberFormat="1" applyFill="1"/>
    <xf numFmtId="14" fontId="9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wrapText="1"/>
    </xf>
    <xf numFmtId="16" fontId="9" fillId="0" borderId="0" xfId="0" applyNumberFormat="1" applyFont="1" applyAlignment="1">
      <alignment wrapText="1"/>
    </xf>
    <xf numFmtId="14" fontId="9" fillId="0" borderId="0" xfId="0" applyNumberFormat="1" applyFont="1"/>
    <xf numFmtId="0" fontId="9" fillId="3" borderId="0" xfId="0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12" borderId="0" xfId="0" applyNumberFormat="1" applyFont="1" applyFill="1" applyBorder="1" applyAlignment="1">
      <alignment horizontal="center"/>
    </xf>
    <xf numFmtId="2" fontId="9" fillId="9" borderId="0" xfId="0" applyNumberFormat="1" applyFont="1" applyFill="1" applyBorder="1" applyAlignment="1">
      <alignment horizontal="center"/>
    </xf>
    <xf numFmtId="2" fontId="9" fillId="8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0" xfId="0" applyFont="1" applyFill="1" applyBorder="1"/>
    <xf numFmtId="0" fontId="24" fillId="0" borderId="0" xfId="0" applyFont="1" applyBorder="1"/>
    <xf numFmtId="14" fontId="9" fillId="0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/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1" fontId="9" fillId="0" borderId="27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4" fontId="9" fillId="0" borderId="29" xfId="0" applyNumberFormat="1" applyFont="1" applyFill="1" applyBorder="1" applyAlignment="1">
      <alignment horizontal="center"/>
    </xf>
    <xf numFmtId="14" fontId="9" fillId="0" borderId="29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0" fontId="0" fillId="0" borderId="0" xfId="0" applyBorder="1"/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14" fontId="9" fillId="3" borderId="9" xfId="0" applyNumberFormat="1" applyFont="1" applyFill="1" applyBorder="1"/>
    <xf numFmtId="0" fontId="10" fillId="3" borderId="0" xfId="0" applyFont="1" applyFill="1"/>
    <xf numFmtId="0" fontId="0" fillId="3" borderId="0" xfId="0" applyFill="1" applyAlignment="1">
      <alignment horizontal="center" vertical="center"/>
    </xf>
    <xf numFmtId="0" fontId="10" fillId="3" borderId="0" xfId="0" applyFont="1" applyFill="1" applyBorder="1"/>
    <xf numFmtId="0" fontId="0" fillId="3" borderId="0" xfId="0" applyFill="1"/>
    <xf numFmtId="0" fontId="8" fillId="0" borderId="0" xfId="0" applyFont="1" applyAlignment="1"/>
    <xf numFmtId="0" fontId="2" fillId="0" borderId="0" xfId="0" applyFont="1" applyAlignment="1">
      <alignment horizontal="right"/>
    </xf>
    <xf numFmtId="164" fontId="5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5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25" fillId="9" borderId="14" xfId="0" applyFont="1" applyFill="1" applyBorder="1" applyAlignment="1">
      <alignment horizontal="center" vertical="center" textRotation="90"/>
    </xf>
    <xf numFmtId="0" fontId="25" fillId="9" borderId="0" xfId="0" applyFont="1" applyFill="1" applyBorder="1" applyAlignment="1">
      <alignment horizontal="center" vertical="center" textRotation="90"/>
    </xf>
    <xf numFmtId="0" fontId="25" fillId="9" borderId="10" xfId="0" applyFont="1" applyFill="1" applyBorder="1" applyAlignment="1">
      <alignment horizontal="center" vertical="center" textRotation="90"/>
    </xf>
    <xf numFmtId="0" fontId="25" fillId="8" borderId="14" xfId="0" applyFont="1" applyFill="1" applyBorder="1" applyAlignment="1">
      <alignment horizontal="center" vertical="center" textRotation="90"/>
    </xf>
    <xf numFmtId="0" fontId="25" fillId="8" borderId="0" xfId="0" applyFont="1" applyFill="1" applyBorder="1" applyAlignment="1">
      <alignment horizontal="center" vertical="center" textRotation="90"/>
    </xf>
    <xf numFmtId="0" fontId="25" fillId="8" borderId="10" xfId="0" applyFont="1" applyFill="1" applyBorder="1" applyAlignment="1">
      <alignment horizontal="center" vertical="center" textRotation="90"/>
    </xf>
    <xf numFmtId="14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textRotation="90"/>
    </xf>
    <xf numFmtId="0" fontId="25" fillId="3" borderId="10" xfId="0" applyFont="1" applyFill="1" applyBorder="1" applyAlignment="1">
      <alignment horizontal="center" vertical="center" textRotation="90"/>
    </xf>
    <xf numFmtId="0" fontId="25" fillId="12" borderId="14" xfId="0" applyFont="1" applyFill="1" applyBorder="1" applyAlignment="1">
      <alignment horizontal="center" vertical="center" textRotation="90"/>
    </xf>
    <xf numFmtId="0" fontId="25" fillId="12" borderId="0" xfId="0" applyFont="1" applyFill="1" applyBorder="1" applyAlignment="1">
      <alignment horizontal="center" vertical="center" textRotation="90"/>
    </xf>
    <xf numFmtId="0" fontId="25" fillId="12" borderId="10" xfId="0" applyFont="1" applyFill="1" applyBorder="1" applyAlignment="1">
      <alignment horizontal="center" vertical="center" textRotation="90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/>
    </xf>
    <xf numFmtId="169" fontId="10" fillId="0" borderId="32" xfId="0" applyNumberFormat="1" applyFont="1" applyFill="1" applyBorder="1" applyProtection="1"/>
    <xf numFmtId="0" fontId="10" fillId="0" borderId="32" xfId="0" applyFont="1" applyFill="1" applyBorder="1"/>
    <xf numFmtId="0" fontId="10" fillId="0" borderId="32" xfId="0" applyFont="1" applyFill="1" applyBorder="1" applyAlignment="1">
      <alignment horizontal="left"/>
    </xf>
    <xf numFmtId="164" fontId="10" fillId="0" borderId="32" xfId="0" applyNumberFormat="1" applyFont="1" applyFill="1" applyBorder="1" applyAlignment="1">
      <alignment horizontal="left" vertical="center"/>
    </xf>
    <xf numFmtId="164" fontId="10" fillId="2" borderId="32" xfId="0" applyNumberFormat="1" applyFont="1" applyFill="1" applyBorder="1" applyAlignment="1" applyProtection="1">
      <alignment horizontal="center"/>
    </xf>
    <xf numFmtId="169" fontId="10" fillId="2" borderId="32" xfId="0" applyNumberFormat="1" applyFont="1" applyFill="1" applyBorder="1" applyProtection="1"/>
    <xf numFmtId="0" fontId="10" fillId="2" borderId="32" xfId="0" applyFont="1" applyFill="1" applyBorder="1"/>
    <xf numFmtId="164" fontId="10" fillId="0" borderId="32" xfId="0" applyNumberFormat="1" applyFont="1" applyFill="1" applyBorder="1" applyAlignment="1">
      <alignment horizontal="center" vertical="center"/>
    </xf>
    <xf numFmtId="164" fontId="10" fillId="10" borderId="32" xfId="0" applyNumberFormat="1" applyFont="1" applyFill="1" applyBorder="1" applyAlignment="1" applyProtection="1">
      <alignment horizontal="center"/>
    </xf>
    <xf numFmtId="169" fontId="10" fillId="10" borderId="32" xfId="0" applyNumberFormat="1" applyFont="1" applyFill="1" applyBorder="1" applyProtection="1"/>
    <xf numFmtId="164" fontId="10" fillId="0" borderId="33" xfId="0" applyNumberFormat="1" applyFont="1" applyFill="1" applyBorder="1" applyAlignment="1" applyProtection="1">
      <alignment horizontal="center"/>
    </xf>
    <xf numFmtId="164" fontId="10" fillId="0" borderId="34" xfId="0" applyNumberFormat="1" applyFont="1" applyFill="1" applyBorder="1" applyAlignment="1" applyProtection="1">
      <alignment horizontal="center"/>
    </xf>
    <xf numFmtId="169" fontId="10" fillId="0" borderId="34" xfId="0" applyNumberFormat="1" applyFont="1" applyFill="1" applyBorder="1" applyProtection="1"/>
    <xf numFmtId="0" fontId="10" fillId="0" borderId="34" xfId="0" applyFont="1" applyFill="1" applyBorder="1"/>
    <xf numFmtId="0" fontId="10" fillId="0" borderId="34" xfId="0" applyFont="1" applyFill="1" applyBorder="1" applyAlignment="1">
      <alignment horizontal="left"/>
    </xf>
    <xf numFmtId="164" fontId="10" fillId="0" borderId="34" xfId="0" applyNumberFormat="1" applyFont="1" applyFill="1" applyBorder="1" applyAlignment="1">
      <alignment horizontal="left" vertical="center"/>
    </xf>
    <xf numFmtId="164" fontId="10" fillId="2" borderId="34" xfId="0" applyNumberFormat="1" applyFont="1" applyFill="1" applyBorder="1" applyAlignment="1" applyProtection="1">
      <alignment horizontal="center"/>
    </xf>
    <xf numFmtId="169" fontId="10" fillId="2" borderId="34" xfId="0" applyNumberFormat="1" applyFont="1" applyFill="1" applyBorder="1" applyProtection="1"/>
    <xf numFmtId="0" fontId="10" fillId="2" borderId="34" xfId="0" applyFont="1" applyFill="1" applyBorder="1"/>
    <xf numFmtId="164" fontId="10" fillId="0" borderId="34" xfId="0" applyNumberFormat="1" applyFont="1" applyFill="1" applyBorder="1" applyAlignment="1">
      <alignment horizontal="center" vertical="center"/>
    </xf>
    <xf numFmtId="164" fontId="10" fillId="10" borderId="34" xfId="0" applyNumberFormat="1" applyFont="1" applyFill="1" applyBorder="1" applyAlignment="1" applyProtection="1">
      <alignment horizontal="center"/>
    </xf>
    <xf numFmtId="169" fontId="10" fillId="10" borderId="34" xfId="0" applyNumberFormat="1" applyFont="1" applyFill="1" applyBorder="1" applyProtection="1"/>
    <xf numFmtId="164" fontId="10" fillId="10" borderId="35" xfId="0" applyNumberFormat="1" applyFont="1" applyFill="1" applyBorder="1" applyAlignment="1" applyProtection="1">
      <alignment horizontal="center"/>
    </xf>
    <xf numFmtId="164" fontId="10" fillId="0" borderId="36" xfId="0" applyNumberFormat="1" applyFont="1" applyFill="1" applyBorder="1" applyAlignment="1" applyProtection="1">
      <alignment horizontal="center"/>
    </xf>
    <xf numFmtId="164" fontId="10" fillId="10" borderId="37" xfId="0" applyNumberFormat="1" applyFont="1" applyFill="1" applyBorder="1" applyAlignment="1" applyProtection="1">
      <alignment horizontal="center"/>
    </xf>
    <xf numFmtId="164" fontId="10" fillId="0" borderId="38" xfId="0" applyNumberFormat="1" applyFont="1" applyFill="1" applyBorder="1" applyAlignment="1" applyProtection="1">
      <alignment horizontal="center"/>
    </xf>
    <xf numFmtId="0" fontId="10" fillId="0" borderId="39" xfId="0" applyFont="1" applyFill="1" applyBorder="1"/>
    <xf numFmtId="164" fontId="10" fillId="0" borderId="39" xfId="0" applyNumberFormat="1" applyFont="1" applyFill="1" applyBorder="1" applyAlignment="1" applyProtection="1">
      <alignment horizontal="center"/>
    </xf>
    <xf numFmtId="169" fontId="10" fillId="0" borderId="39" xfId="0" applyNumberFormat="1" applyFont="1" applyFill="1" applyBorder="1" applyProtection="1"/>
    <xf numFmtId="0" fontId="10" fillId="0" borderId="39" xfId="0" applyFont="1" applyFill="1" applyBorder="1" applyAlignment="1">
      <alignment horizontal="left"/>
    </xf>
    <xf numFmtId="164" fontId="10" fillId="0" borderId="39" xfId="0" applyNumberFormat="1" applyFont="1" applyFill="1" applyBorder="1" applyAlignment="1">
      <alignment horizontal="left" vertical="center"/>
    </xf>
    <xf numFmtId="164" fontId="10" fillId="2" borderId="39" xfId="0" applyNumberFormat="1" applyFont="1" applyFill="1" applyBorder="1" applyAlignment="1" applyProtection="1">
      <alignment horizontal="center"/>
    </xf>
    <xf numFmtId="0" fontId="10" fillId="2" borderId="39" xfId="0" applyFont="1" applyFill="1" applyBorder="1"/>
    <xf numFmtId="169" fontId="10" fillId="2" borderId="39" xfId="0" applyNumberFormat="1" applyFont="1" applyFill="1" applyBorder="1" applyProtection="1"/>
    <xf numFmtId="164" fontId="10" fillId="0" borderId="39" xfId="0" applyNumberFormat="1" applyFont="1" applyFill="1" applyBorder="1" applyAlignment="1">
      <alignment horizontal="center" vertical="center"/>
    </xf>
    <xf numFmtId="164" fontId="10" fillId="10" borderId="39" xfId="0" applyNumberFormat="1" applyFont="1" applyFill="1" applyBorder="1" applyAlignment="1" applyProtection="1">
      <alignment horizontal="center"/>
    </xf>
    <xf numFmtId="169" fontId="10" fillId="10" borderId="39" xfId="0" applyNumberFormat="1" applyFont="1" applyFill="1" applyBorder="1" applyProtection="1"/>
    <xf numFmtId="164" fontId="10" fillId="10" borderId="40" xfId="0" applyNumberFormat="1" applyFont="1" applyFill="1" applyBorder="1" applyAlignment="1" applyProtection="1">
      <alignment horizontal="center"/>
    </xf>
    <xf numFmtId="0" fontId="10" fillId="0" borderId="18" xfId="0" applyFont="1" applyFill="1" applyBorder="1"/>
    <xf numFmtId="0" fontId="10" fillId="0" borderId="23" xfId="0" applyFont="1" applyFill="1" applyBorder="1"/>
    <xf numFmtId="0" fontId="10" fillId="0" borderId="32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10" fillId="0" borderId="32" xfId="0" applyNumberFormat="1" applyFont="1" applyFill="1" applyBorder="1" applyAlignment="1" applyProtection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/>
    <xf numFmtId="164" fontId="10" fillId="2" borderId="35" xfId="0" applyNumberFormat="1" applyFont="1" applyFill="1" applyBorder="1" applyAlignment="1" applyProtection="1">
      <alignment horizontal="center"/>
    </xf>
    <xf numFmtId="0" fontId="10" fillId="0" borderId="36" xfId="0" applyFont="1" applyFill="1" applyBorder="1"/>
    <xf numFmtId="0" fontId="10" fillId="2" borderId="37" xfId="0" applyFont="1" applyFill="1" applyBorder="1" applyAlignment="1">
      <alignment horizontal="center"/>
    </xf>
    <xf numFmtId="164" fontId="10" fillId="2" borderId="37" xfId="0" applyNumberFormat="1" applyFont="1" applyFill="1" applyBorder="1" applyAlignment="1" applyProtection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42" xfId="0" applyFont="1" applyFill="1" applyBorder="1"/>
    <xf numFmtId="0" fontId="10" fillId="0" borderId="43" xfId="0" applyFont="1" applyFill="1" applyBorder="1"/>
    <xf numFmtId="0" fontId="10" fillId="2" borderId="44" xfId="0" applyFont="1" applyFill="1" applyBorder="1"/>
    <xf numFmtId="0" fontId="10" fillId="2" borderId="45" xfId="0" applyFont="1" applyFill="1" applyBorder="1"/>
    <xf numFmtId="164" fontId="10" fillId="2" borderId="45" xfId="0" applyNumberFormat="1" applyFont="1" applyFill="1" applyBorder="1" applyAlignment="1" applyProtection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164" fontId="2" fillId="0" borderId="32" xfId="0" applyNumberFormat="1" applyFont="1" applyFill="1" applyBorder="1" applyAlignment="1" applyProtection="1">
      <alignment horizontal="center"/>
    </xf>
    <xf numFmtId="0" fontId="0" fillId="0" borderId="32" xfId="0" applyFill="1" applyBorder="1"/>
    <xf numFmtId="164" fontId="2" fillId="2" borderId="32" xfId="0" applyNumberFormat="1" applyFont="1" applyFill="1" applyBorder="1" applyAlignment="1" applyProtection="1">
      <alignment horizontal="center"/>
    </xf>
    <xf numFmtId="164" fontId="2" fillId="10" borderId="32" xfId="0" applyNumberFormat="1" applyFont="1" applyFill="1" applyBorder="1" applyAlignment="1" applyProtection="1">
      <alignment horizontal="center"/>
    </xf>
    <xf numFmtId="0" fontId="2" fillId="0" borderId="32" xfId="0" applyFont="1" applyFill="1" applyBorder="1"/>
    <xf numFmtId="0" fontId="2" fillId="2" borderId="32" xfId="0" applyFont="1" applyFill="1" applyBorder="1"/>
    <xf numFmtId="0" fontId="2" fillId="0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69" fontId="2" fillId="0" borderId="32" xfId="0" applyNumberFormat="1" applyFont="1" applyFill="1" applyBorder="1" applyProtection="1"/>
    <xf numFmtId="0" fontId="1" fillId="0" borderId="32" xfId="0" applyFont="1" applyFill="1" applyBorder="1"/>
    <xf numFmtId="164" fontId="5" fillId="2" borderId="32" xfId="0" applyNumberFormat="1" applyFont="1" applyFill="1" applyBorder="1" applyAlignment="1" applyProtection="1">
      <alignment horizontal="center"/>
    </xf>
    <xf numFmtId="169" fontId="2" fillId="2" borderId="32" xfId="0" applyNumberFormat="1" applyFont="1" applyFill="1" applyBorder="1" applyProtection="1"/>
    <xf numFmtId="169" fontId="2" fillId="10" borderId="32" xfId="0" applyNumberFormat="1" applyFont="1" applyFill="1" applyBorder="1" applyProtection="1"/>
    <xf numFmtId="164" fontId="2" fillId="0" borderId="33" xfId="0" applyNumberFormat="1" applyFont="1" applyFill="1" applyBorder="1" applyAlignment="1" applyProtection="1">
      <alignment horizontal="center"/>
    </xf>
    <xf numFmtId="164" fontId="2" fillId="0" borderId="34" xfId="0" applyNumberFormat="1" applyFont="1" applyFill="1" applyBorder="1" applyAlignment="1" applyProtection="1">
      <alignment horizontal="center"/>
    </xf>
    <xf numFmtId="169" fontId="2" fillId="0" borderId="34" xfId="0" applyNumberFormat="1" applyFont="1" applyFill="1" applyBorder="1" applyProtection="1"/>
    <xf numFmtId="0" fontId="0" fillId="0" borderId="34" xfId="0" applyFill="1" applyBorder="1"/>
    <xf numFmtId="0" fontId="1" fillId="0" borderId="34" xfId="0" applyFont="1" applyFill="1" applyBorder="1"/>
    <xf numFmtId="164" fontId="5" fillId="2" borderId="34" xfId="0" applyNumberFormat="1" applyFont="1" applyFill="1" applyBorder="1" applyAlignment="1" applyProtection="1">
      <alignment horizontal="center"/>
    </xf>
    <xf numFmtId="164" fontId="2" fillId="2" borderId="34" xfId="0" applyNumberFormat="1" applyFont="1" applyFill="1" applyBorder="1" applyAlignment="1" applyProtection="1">
      <alignment horizontal="center"/>
    </xf>
    <xf numFmtId="169" fontId="2" fillId="2" borderId="34" xfId="0" applyNumberFormat="1" applyFont="1" applyFill="1" applyBorder="1" applyProtection="1"/>
    <xf numFmtId="164" fontId="2" fillId="10" borderId="34" xfId="0" applyNumberFormat="1" applyFont="1" applyFill="1" applyBorder="1" applyAlignment="1" applyProtection="1">
      <alignment horizontal="center"/>
    </xf>
    <xf numFmtId="169" fontId="2" fillId="10" borderId="34" xfId="0" applyNumberFormat="1" applyFont="1" applyFill="1" applyBorder="1" applyProtection="1"/>
    <xf numFmtId="164" fontId="2" fillId="10" borderId="35" xfId="0" applyNumberFormat="1" applyFont="1" applyFill="1" applyBorder="1" applyAlignment="1" applyProtection="1">
      <alignment horizontal="center"/>
    </xf>
    <xf numFmtId="164" fontId="2" fillId="0" borderId="36" xfId="0" applyNumberFormat="1" applyFont="1" applyFill="1" applyBorder="1" applyAlignment="1" applyProtection="1">
      <alignment horizontal="center"/>
    </xf>
    <xf numFmtId="164" fontId="2" fillId="10" borderId="37" xfId="0" applyNumberFormat="1" applyFont="1" applyFill="1" applyBorder="1" applyAlignment="1" applyProtection="1">
      <alignment horizontal="center"/>
    </xf>
    <xf numFmtId="164" fontId="2" fillId="0" borderId="38" xfId="0" applyNumberFormat="1" applyFont="1" applyFill="1" applyBorder="1" applyAlignment="1" applyProtection="1">
      <alignment horizontal="center"/>
    </xf>
    <xf numFmtId="0" fontId="2" fillId="0" borderId="39" xfId="0" applyFont="1" applyFill="1" applyBorder="1"/>
    <xf numFmtId="164" fontId="2" fillId="0" borderId="39" xfId="0" applyNumberFormat="1" applyFont="1" applyFill="1" applyBorder="1" applyAlignment="1" applyProtection="1">
      <alignment horizontal="center"/>
    </xf>
    <xf numFmtId="169" fontId="2" fillId="0" borderId="39" xfId="0" applyNumberFormat="1" applyFont="1" applyFill="1" applyBorder="1" applyProtection="1"/>
    <xf numFmtId="0" fontId="0" fillId="0" borderId="39" xfId="0" applyFill="1" applyBorder="1"/>
    <xf numFmtId="0" fontId="1" fillId="0" borderId="39" xfId="0" applyFont="1" applyFill="1" applyBorder="1"/>
    <xf numFmtId="164" fontId="5" fillId="2" borderId="39" xfId="0" applyNumberFormat="1" applyFont="1" applyFill="1" applyBorder="1" applyAlignment="1" applyProtection="1">
      <alignment horizontal="center"/>
    </xf>
    <xf numFmtId="0" fontId="2" fillId="2" borderId="39" xfId="0" applyFont="1" applyFill="1" applyBorder="1"/>
    <xf numFmtId="164" fontId="2" fillId="2" borderId="39" xfId="0" applyNumberFormat="1" applyFont="1" applyFill="1" applyBorder="1" applyAlignment="1" applyProtection="1">
      <alignment horizontal="center"/>
    </xf>
    <xf numFmtId="169" fontId="2" fillId="2" borderId="39" xfId="0" applyNumberFormat="1" applyFont="1" applyFill="1" applyBorder="1" applyProtection="1"/>
    <xf numFmtId="164" fontId="2" fillId="10" borderId="39" xfId="0" applyNumberFormat="1" applyFont="1" applyFill="1" applyBorder="1" applyAlignment="1" applyProtection="1">
      <alignment horizontal="center"/>
    </xf>
    <xf numFmtId="169" fontId="2" fillId="10" borderId="39" xfId="0" applyNumberFormat="1" applyFont="1" applyFill="1" applyBorder="1" applyProtection="1"/>
    <xf numFmtId="164" fontId="2" fillId="10" borderId="40" xfId="0" applyNumberFormat="1" applyFont="1" applyFill="1" applyBorder="1" applyAlignment="1" applyProtection="1">
      <alignment horizontal="center"/>
    </xf>
    <xf numFmtId="164" fontId="2" fillId="2" borderId="33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/>
    </xf>
    <xf numFmtId="164" fontId="2" fillId="2" borderId="38" xfId="0" applyNumberFormat="1" applyFont="1" applyFill="1" applyBorder="1" applyAlignment="1" applyProtection="1">
      <alignment horizontal="center"/>
    </xf>
    <xf numFmtId="0" fontId="2" fillId="2" borderId="36" xfId="0" applyFont="1" applyFill="1" applyBorder="1" applyAlignment="1">
      <alignment horizontal="center"/>
    </xf>
    <xf numFmtId="0" fontId="2" fillId="10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0" fillId="2" borderId="32" xfId="0" applyFill="1" applyBorder="1"/>
    <xf numFmtId="164" fontId="1" fillId="0" borderId="32" xfId="0" applyNumberFormat="1" applyFont="1" applyFill="1" applyBorder="1" applyAlignment="1" applyProtection="1">
      <alignment horizontal="center"/>
    </xf>
    <xf numFmtId="164" fontId="2" fillId="2" borderId="32" xfId="0" applyNumberFormat="1" applyFont="1" applyFill="1" applyBorder="1" applyAlignment="1" applyProtection="1">
      <alignment horizontal="right"/>
    </xf>
    <xf numFmtId="169" fontId="2" fillId="2" borderId="32" xfId="0" applyNumberFormat="1" applyFont="1" applyFill="1" applyBorder="1" applyAlignment="1" applyProtection="1">
      <alignment horizontal="right"/>
    </xf>
    <xf numFmtId="164" fontId="1" fillId="0" borderId="34" xfId="0" applyNumberFormat="1" applyFont="1" applyFill="1" applyBorder="1" applyAlignment="1" applyProtection="1">
      <alignment horizontal="center"/>
    </xf>
    <xf numFmtId="164" fontId="2" fillId="2" borderId="34" xfId="0" applyNumberFormat="1" applyFont="1" applyFill="1" applyBorder="1" applyAlignment="1" applyProtection="1">
      <alignment horizontal="right"/>
    </xf>
    <xf numFmtId="169" fontId="2" fillId="2" borderId="34" xfId="0" applyNumberFormat="1" applyFont="1" applyFill="1" applyBorder="1" applyAlignment="1" applyProtection="1">
      <alignment horizontal="right"/>
    </xf>
    <xf numFmtId="0" fontId="0" fillId="2" borderId="35" xfId="0" applyFill="1" applyBorder="1"/>
    <xf numFmtId="0" fontId="0" fillId="2" borderId="37" xfId="0" applyFill="1" applyBorder="1"/>
    <xf numFmtId="0" fontId="0" fillId="0" borderId="36" xfId="0" applyFill="1" applyBorder="1"/>
    <xf numFmtId="164" fontId="2" fillId="2" borderId="37" xfId="0" applyNumberFormat="1" applyFont="1" applyFill="1" applyBorder="1" applyAlignment="1" applyProtection="1">
      <alignment horizontal="center"/>
    </xf>
    <xf numFmtId="0" fontId="0" fillId="0" borderId="38" xfId="0" applyFill="1" applyBorder="1"/>
    <xf numFmtId="0" fontId="0" fillId="2" borderId="39" xfId="0" applyFill="1" applyBorder="1"/>
    <xf numFmtId="164" fontId="2" fillId="2" borderId="40" xfId="0" applyNumberFormat="1" applyFont="1" applyFill="1" applyBorder="1" applyAlignment="1" applyProtection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10" borderId="32" xfId="0" applyFill="1" applyBorder="1"/>
    <xf numFmtId="0" fontId="0" fillId="0" borderId="34" xfId="0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4" xfId="0" applyFill="1" applyBorder="1"/>
    <xf numFmtId="0" fontId="0" fillId="10" borderId="35" xfId="0" applyFill="1" applyBorder="1"/>
    <xf numFmtId="0" fontId="0" fillId="10" borderId="37" xfId="0" applyFill="1" applyBorder="1"/>
    <xf numFmtId="0" fontId="0" fillId="0" borderId="39" xfId="0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10" borderId="40" xfId="0" applyFill="1" applyBorder="1"/>
    <xf numFmtId="164" fontId="0" fillId="0" borderId="32" xfId="0" applyNumberFormat="1" applyFill="1" applyBorder="1" applyAlignment="1">
      <alignment horizontal="left"/>
    </xf>
    <xf numFmtId="164" fontId="0" fillId="0" borderId="32" xfId="0" applyNumberFormat="1" applyFill="1" applyBorder="1"/>
    <xf numFmtId="164" fontId="0" fillId="0" borderId="32" xfId="0" applyNumberFormat="1" applyFill="1" applyBorder="1" applyAlignment="1">
      <alignment horizontal="left" vertical="center"/>
    </xf>
    <xf numFmtId="164" fontId="0" fillId="0" borderId="34" xfId="0" applyNumberFormat="1" applyFill="1" applyBorder="1" applyAlignment="1">
      <alignment horizontal="left" vertical="center"/>
    </xf>
    <xf numFmtId="0" fontId="0" fillId="10" borderId="34" xfId="0" applyFill="1" applyBorder="1"/>
    <xf numFmtId="0" fontId="0" fillId="10" borderId="39" xfId="0" applyFill="1" applyBorder="1"/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47</xdr:row>
      <xdr:rowOff>9525</xdr:rowOff>
    </xdr:from>
    <xdr:to>
      <xdr:col>1</xdr:col>
      <xdr:colOff>161925</xdr:colOff>
      <xdr:row>47</xdr:row>
      <xdr:rowOff>142875</xdr:rowOff>
    </xdr:to>
    <xdr:sp macro="" textlink="">
      <xdr:nvSpPr>
        <xdr:cNvPr id="2049" name="Flèche droite 5"/>
        <xdr:cNvSpPr>
          <a:spLocks noChangeArrowheads="1"/>
        </xdr:cNvSpPr>
      </xdr:nvSpPr>
      <xdr:spPr bwMode="auto">
        <a:xfrm>
          <a:off x="323850" y="7677150"/>
          <a:ext cx="600075" cy="1333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342900</xdr:colOff>
      <xdr:row>30</xdr:row>
      <xdr:rowOff>19050</xdr:rowOff>
    </xdr:from>
    <xdr:to>
      <xdr:col>1</xdr:col>
      <xdr:colOff>180975</xdr:colOff>
      <xdr:row>30</xdr:row>
      <xdr:rowOff>152400</xdr:rowOff>
    </xdr:to>
    <xdr:sp macro="" textlink="">
      <xdr:nvSpPr>
        <xdr:cNvPr id="2050" name="Flèche droite 10"/>
        <xdr:cNvSpPr>
          <a:spLocks noChangeArrowheads="1"/>
        </xdr:cNvSpPr>
      </xdr:nvSpPr>
      <xdr:spPr bwMode="auto">
        <a:xfrm>
          <a:off x="342900" y="4914900"/>
          <a:ext cx="600075" cy="1333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333375</xdr:colOff>
      <xdr:row>13</xdr:row>
      <xdr:rowOff>28575</xdr:rowOff>
    </xdr:from>
    <xdr:to>
      <xdr:col>1</xdr:col>
      <xdr:colOff>171450</xdr:colOff>
      <xdr:row>14</xdr:row>
      <xdr:rowOff>0</xdr:rowOff>
    </xdr:to>
    <xdr:sp macro="" textlink="">
      <xdr:nvSpPr>
        <xdr:cNvPr id="2051" name="Flèche droite 11"/>
        <xdr:cNvSpPr>
          <a:spLocks noChangeArrowheads="1"/>
        </xdr:cNvSpPr>
      </xdr:nvSpPr>
      <xdr:spPr bwMode="auto">
        <a:xfrm>
          <a:off x="333375" y="2152650"/>
          <a:ext cx="600075" cy="1333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indexed="47"/>
  </sheetPr>
  <dimension ref="A1:F73"/>
  <sheetViews>
    <sheetView topLeftCell="A62" workbookViewId="0">
      <selection activeCell="G68" sqref="G68"/>
    </sheetView>
  </sheetViews>
  <sheetFormatPr baseColWidth="10" defaultRowHeight="18" x14ac:dyDescent="0.25"/>
  <cols>
    <col min="1" max="1" width="16" style="36" customWidth="1"/>
    <col min="2" max="2" width="28" style="36" customWidth="1"/>
    <col min="3" max="3" width="16.140625" style="36" customWidth="1"/>
    <col min="4" max="4" width="13.42578125" style="36" customWidth="1"/>
    <col min="5" max="16384" width="11.42578125" style="36"/>
  </cols>
  <sheetData>
    <row r="1" spans="1:6" x14ac:dyDescent="0.25">
      <c r="A1" s="36" t="s">
        <v>107</v>
      </c>
    </row>
    <row r="2" spans="1:6" x14ac:dyDescent="0.25">
      <c r="A2" s="267" t="s">
        <v>106</v>
      </c>
      <c r="B2" s="267"/>
      <c r="C2" s="267"/>
      <c r="D2" s="267"/>
      <c r="E2" s="267"/>
      <c r="F2" s="267"/>
    </row>
    <row r="4" spans="1:6" x14ac:dyDescent="0.25">
      <c r="A4" s="36" t="s">
        <v>138</v>
      </c>
    </row>
    <row r="5" spans="1:6" x14ac:dyDescent="0.25">
      <c r="A5" s="36" t="s">
        <v>108</v>
      </c>
    </row>
    <row r="7" spans="1:6" x14ac:dyDescent="0.25">
      <c r="A7" s="36" t="s">
        <v>109</v>
      </c>
    </row>
    <row r="8" spans="1:6" x14ac:dyDescent="0.25">
      <c r="A8" s="36" t="s">
        <v>110</v>
      </c>
    </row>
    <row r="11" spans="1:6" x14ac:dyDescent="0.25">
      <c r="A11" s="35" t="s">
        <v>100</v>
      </c>
    </row>
    <row r="12" spans="1:6" x14ac:dyDescent="0.25">
      <c r="A12" s="35"/>
    </row>
    <row r="13" spans="1:6" x14ac:dyDescent="0.25">
      <c r="A13" s="37" t="s">
        <v>101</v>
      </c>
    </row>
    <row r="14" spans="1:6" x14ac:dyDescent="0.25">
      <c r="A14" s="35"/>
    </row>
    <row r="15" spans="1:6" x14ac:dyDescent="0.25">
      <c r="A15" s="38" t="s">
        <v>102</v>
      </c>
    </row>
    <row r="16" spans="1:6" x14ac:dyDescent="0.25">
      <c r="A16" s="35"/>
    </row>
    <row r="17" spans="1:5" x14ac:dyDescent="0.25">
      <c r="A17" s="39" t="s">
        <v>103</v>
      </c>
    </row>
    <row r="18" spans="1:5" x14ac:dyDescent="0.25">
      <c r="A18" s="35"/>
    </row>
    <row r="19" spans="1:5" x14ac:dyDescent="0.25">
      <c r="A19" s="40" t="s">
        <v>104</v>
      </c>
    </row>
    <row r="20" spans="1:5" x14ac:dyDescent="0.25">
      <c r="A20" s="35"/>
    </row>
    <row r="21" spans="1:5" x14ac:dyDescent="0.25">
      <c r="A21" s="41" t="s">
        <v>105</v>
      </c>
    </row>
    <row r="23" spans="1:5" x14ac:dyDescent="0.25">
      <c r="A23" s="36" t="s">
        <v>111</v>
      </c>
      <c r="B23" s="36" t="s">
        <v>112</v>
      </c>
      <c r="C23" s="36" t="s">
        <v>113</v>
      </c>
      <c r="D23" s="36" t="s">
        <v>114</v>
      </c>
      <c r="E23" s="36" t="s">
        <v>115</v>
      </c>
    </row>
    <row r="26" spans="1:5" x14ac:dyDescent="0.25">
      <c r="A26" s="37" t="s">
        <v>101</v>
      </c>
      <c r="B26" s="36" t="s">
        <v>133</v>
      </c>
      <c r="D26" s="36">
        <v>290</v>
      </c>
      <c r="E26" s="36">
        <v>355</v>
      </c>
    </row>
    <row r="27" spans="1:5" x14ac:dyDescent="0.25">
      <c r="A27" s="37" t="s">
        <v>101</v>
      </c>
      <c r="B27" s="36" t="s">
        <v>134</v>
      </c>
      <c r="D27" s="36">
        <v>291</v>
      </c>
      <c r="E27" s="36">
        <v>369</v>
      </c>
    </row>
    <row r="28" spans="1:5" x14ac:dyDescent="0.25">
      <c r="A28" s="37" t="s">
        <v>101</v>
      </c>
      <c r="B28" s="36" t="s">
        <v>135</v>
      </c>
      <c r="D28" s="36">
        <v>292</v>
      </c>
      <c r="E28" s="36">
        <v>392</v>
      </c>
    </row>
    <row r="29" spans="1:5" x14ac:dyDescent="0.25">
      <c r="A29" s="37" t="s">
        <v>101</v>
      </c>
      <c r="B29" s="36" t="s">
        <v>136</v>
      </c>
      <c r="D29" s="36">
        <v>325</v>
      </c>
      <c r="E29" s="36">
        <v>430</v>
      </c>
    </row>
    <row r="30" spans="1:5" x14ac:dyDescent="0.25">
      <c r="A30" s="37" t="s">
        <v>101</v>
      </c>
      <c r="B30" s="36" t="s">
        <v>139</v>
      </c>
      <c r="D30" s="36">
        <v>360</v>
      </c>
      <c r="E30" s="36">
        <v>394</v>
      </c>
    </row>
    <row r="31" spans="1:5" x14ac:dyDescent="0.25">
      <c r="A31" s="37" t="s">
        <v>101</v>
      </c>
      <c r="B31" s="36" t="s">
        <v>141</v>
      </c>
      <c r="D31" s="36">
        <v>290</v>
      </c>
      <c r="E31" s="36">
        <v>416</v>
      </c>
    </row>
    <row r="32" spans="1:5" x14ac:dyDescent="0.25">
      <c r="A32" s="37" t="s">
        <v>101</v>
      </c>
      <c r="B32" s="36" t="s">
        <v>137</v>
      </c>
    </row>
    <row r="33" spans="1:5" x14ac:dyDescent="0.25">
      <c r="A33" s="38" t="s">
        <v>102</v>
      </c>
      <c r="B33" s="36" t="s">
        <v>116</v>
      </c>
      <c r="D33" s="36">
        <v>291</v>
      </c>
      <c r="E33" s="36">
        <v>463</v>
      </c>
    </row>
    <row r="34" spans="1:5" x14ac:dyDescent="0.25">
      <c r="A34" s="38" t="s">
        <v>102</v>
      </c>
      <c r="B34" s="36" t="s">
        <v>116</v>
      </c>
      <c r="D34" s="36">
        <v>352</v>
      </c>
      <c r="E34" s="36">
        <v>489</v>
      </c>
    </row>
    <row r="35" spans="1:5" x14ac:dyDescent="0.25">
      <c r="A35" s="38" t="s">
        <v>102</v>
      </c>
      <c r="B35" s="36" t="s">
        <v>116</v>
      </c>
      <c r="D35" s="36">
        <v>377</v>
      </c>
      <c r="E35" s="36">
        <v>514</v>
      </c>
    </row>
    <row r="36" spans="1:5" x14ac:dyDescent="0.25">
      <c r="A36" s="38" t="s">
        <v>102</v>
      </c>
      <c r="B36" s="36" t="s">
        <v>19</v>
      </c>
      <c r="D36" s="36">
        <v>308</v>
      </c>
      <c r="E36" s="36">
        <v>481</v>
      </c>
    </row>
    <row r="37" spans="1:5" x14ac:dyDescent="0.25">
      <c r="A37" s="38" t="s">
        <v>102</v>
      </c>
      <c r="B37" s="36" t="s">
        <v>19</v>
      </c>
      <c r="D37" s="36">
        <v>411</v>
      </c>
      <c r="E37" s="36">
        <v>534</v>
      </c>
    </row>
    <row r="38" spans="1:5" x14ac:dyDescent="0.25">
      <c r="A38" s="38" t="s">
        <v>102</v>
      </c>
      <c r="B38" s="36" t="s">
        <v>118</v>
      </c>
      <c r="D38" s="36">
        <v>341</v>
      </c>
      <c r="E38" s="36">
        <v>512</v>
      </c>
    </row>
    <row r="39" spans="1:5" x14ac:dyDescent="0.25">
      <c r="A39" s="38" t="s">
        <v>102</v>
      </c>
      <c r="B39" s="36" t="s">
        <v>118</v>
      </c>
      <c r="D39" s="36">
        <v>420</v>
      </c>
      <c r="E39" s="36">
        <v>570</v>
      </c>
    </row>
    <row r="40" spans="1:5" x14ac:dyDescent="0.25">
      <c r="A40" s="38" t="s">
        <v>102</v>
      </c>
      <c r="B40" s="36" t="s">
        <v>122</v>
      </c>
      <c r="D40" s="36">
        <v>367</v>
      </c>
      <c r="E40" s="36">
        <v>544</v>
      </c>
    </row>
    <row r="41" spans="1:5" x14ac:dyDescent="0.25">
      <c r="A41" s="38" t="s">
        <v>102</v>
      </c>
      <c r="B41" s="36" t="s">
        <v>122</v>
      </c>
      <c r="D41" s="36">
        <v>454</v>
      </c>
      <c r="E41" s="36">
        <v>604</v>
      </c>
    </row>
    <row r="42" spans="1:5" x14ac:dyDescent="0.25">
      <c r="A42" s="38" t="s">
        <v>102</v>
      </c>
      <c r="B42" s="36" t="s">
        <v>123</v>
      </c>
      <c r="D42" s="36">
        <v>290</v>
      </c>
      <c r="E42" s="36">
        <v>463</v>
      </c>
    </row>
    <row r="43" spans="1:5" x14ac:dyDescent="0.25">
      <c r="A43" s="38" t="s">
        <v>102</v>
      </c>
      <c r="B43" s="36" t="s">
        <v>117</v>
      </c>
      <c r="D43" s="36">
        <v>308</v>
      </c>
      <c r="E43" s="36">
        <v>534</v>
      </c>
    </row>
    <row r="44" spans="1:5" x14ac:dyDescent="0.25">
      <c r="A44" s="38" t="s">
        <v>102</v>
      </c>
      <c r="B44" s="36" t="s">
        <v>120</v>
      </c>
      <c r="D44" s="36">
        <v>308</v>
      </c>
      <c r="E44" s="36">
        <v>500</v>
      </c>
    </row>
    <row r="45" spans="1:5" x14ac:dyDescent="0.25">
      <c r="A45" s="38" t="s">
        <v>102</v>
      </c>
      <c r="B45" s="36" t="s">
        <v>120</v>
      </c>
      <c r="D45" s="36">
        <v>375</v>
      </c>
      <c r="E45" s="36">
        <v>534</v>
      </c>
    </row>
    <row r="46" spans="1:5" x14ac:dyDescent="0.25">
      <c r="A46" s="38" t="s">
        <v>102</v>
      </c>
      <c r="B46" s="36" t="s">
        <v>121</v>
      </c>
      <c r="D46" s="36">
        <v>308</v>
      </c>
      <c r="E46" s="36">
        <v>473</v>
      </c>
    </row>
    <row r="47" spans="1:5" x14ac:dyDescent="0.25">
      <c r="A47" s="38" t="s">
        <v>102</v>
      </c>
      <c r="B47" s="36" t="s">
        <v>121</v>
      </c>
      <c r="D47" s="36">
        <v>411</v>
      </c>
      <c r="E47" s="36">
        <v>500</v>
      </c>
    </row>
    <row r="48" spans="1:5" x14ac:dyDescent="0.25">
      <c r="A48" s="38" t="s">
        <v>102</v>
      </c>
      <c r="B48" s="36" t="s">
        <v>121</v>
      </c>
      <c r="D48" s="36">
        <v>375</v>
      </c>
      <c r="E48" s="36">
        <v>533</v>
      </c>
    </row>
    <row r="49" spans="1:5" x14ac:dyDescent="0.25">
      <c r="A49" s="38" t="s">
        <v>102</v>
      </c>
      <c r="B49" s="36" t="s">
        <v>124</v>
      </c>
      <c r="D49" s="36">
        <v>308</v>
      </c>
      <c r="E49" s="36">
        <v>473</v>
      </c>
    </row>
    <row r="50" spans="1:5" x14ac:dyDescent="0.25">
      <c r="A50" s="38" t="s">
        <v>102</v>
      </c>
      <c r="B50" s="36" t="s">
        <v>124</v>
      </c>
      <c r="D50" s="36">
        <v>357</v>
      </c>
      <c r="E50" s="36">
        <v>500</v>
      </c>
    </row>
    <row r="51" spans="1:5" x14ac:dyDescent="0.25">
      <c r="A51" s="38" t="s">
        <v>102</v>
      </c>
      <c r="B51" s="36" t="s">
        <v>124</v>
      </c>
      <c r="D51" s="36">
        <v>375</v>
      </c>
      <c r="E51" s="36">
        <v>534</v>
      </c>
    </row>
    <row r="52" spans="1:5" x14ac:dyDescent="0.25">
      <c r="A52" s="38" t="s">
        <v>102</v>
      </c>
      <c r="B52" s="36" t="s">
        <v>119</v>
      </c>
      <c r="D52" s="36">
        <v>297</v>
      </c>
      <c r="E52" s="36">
        <v>463</v>
      </c>
    </row>
    <row r="53" spans="1:5" x14ac:dyDescent="0.25">
      <c r="A53" s="38" t="s">
        <v>102</v>
      </c>
      <c r="B53" s="36" t="s">
        <v>119</v>
      </c>
      <c r="D53" s="36">
        <v>362</v>
      </c>
      <c r="E53" s="36">
        <v>489</v>
      </c>
    </row>
    <row r="54" spans="1:5" x14ac:dyDescent="0.25">
      <c r="A54" s="38" t="s">
        <v>102</v>
      </c>
      <c r="B54" s="36" t="s">
        <v>119</v>
      </c>
      <c r="D54" s="36">
        <v>377</v>
      </c>
      <c r="E54" s="36">
        <v>514</v>
      </c>
    </row>
    <row r="55" spans="1:5" x14ac:dyDescent="0.25">
      <c r="A55" s="39" t="s">
        <v>103</v>
      </c>
      <c r="B55" s="36" t="s">
        <v>125</v>
      </c>
      <c r="D55" s="36">
        <v>349</v>
      </c>
      <c r="E55" s="36">
        <v>658</v>
      </c>
    </row>
    <row r="56" spans="1:5" x14ac:dyDescent="0.25">
      <c r="A56" s="39" t="s">
        <v>103</v>
      </c>
      <c r="B56" s="36" t="s">
        <v>125</v>
      </c>
      <c r="D56" s="36">
        <v>434</v>
      </c>
      <c r="E56" s="36">
        <v>783</v>
      </c>
    </row>
    <row r="57" spans="1:5" x14ac:dyDescent="0.25">
      <c r="A57" s="39" t="s">
        <v>103</v>
      </c>
      <c r="B57" s="36" t="s">
        <v>126</v>
      </c>
      <c r="D57" s="36">
        <v>380</v>
      </c>
      <c r="E57" s="36">
        <v>611</v>
      </c>
    </row>
    <row r="58" spans="1:5" x14ac:dyDescent="0.25">
      <c r="A58" s="39" t="s">
        <v>103</v>
      </c>
      <c r="B58" s="36" t="s">
        <v>126</v>
      </c>
      <c r="D58" s="36">
        <v>524</v>
      </c>
      <c r="E58" s="36">
        <v>642</v>
      </c>
    </row>
    <row r="59" spans="1:5" x14ac:dyDescent="0.25">
      <c r="A59" s="39" t="s">
        <v>103</v>
      </c>
      <c r="B59" s="36" t="s">
        <v>127</v>
      </c>
      <c r="D59" s="36">
        <v>404</v>
      </c>
      <c r="E59" s="36">
        <v>551</v>
      </c>
    </row>
    <row r="60" spans="1:5" x14ac:dyDescent="0.25">
      <c r="A60" s="39" t="s">
        <v>103</v>
      </c>
      <c r="B60" s="36" t="s">
        <v>128</v>
      </c>
      <c r="D60" s="36">
        <v>456</v>
      </c>
      <c r="E60" s="36">
        <v>672</v>
      </c>
    </row>
    <row r="61" spans="1:5" x14ac:dyDescent="0.25">
      <c r="A61" s="39" t="s">
        <v>103</v>
      </c>
      <c r="B61" s="36" t="s">
        <v>128</v>
      </c>
      <c r="D61" s="36">
        <v>555</v>
      </c>
      <c r="E61" s="36">
        <v>783</v>
      </c>
    </row>
    <row r="62" spans="1:5" x14ac:dyDescent="0.25">
      <c r="A62" s="39" t="s">
        <v>103</v>
      </c>
      <c r="B62" s="36" t="s">
        <v>129</v>
      </c>
      <c r="D62" s="36">
        <v>307</v>
      </c>
      <c r="E62" s="36">
        <v>512</v>
      </c>
    </row>
    <row r="63" spans="1:5" x14ac:dyDescent="0.25">
      <c r="A63" s="39" t="s">
        <v>103</v>
      </c>
      <c r="B63" s="36" t="s">
        <v>143</v>
      </c>
      <c r="D63" s="36">
        <v>349</v>
      </c>
      <c r="E63" s="36">
        <v>619</v>
      </c>
    </row>
    <row r="64" spans="1:5" x14ac:dyDescent="0.25">
      <c r="A64" s="39" t="s">
        <v>103</v>
      </c>
      <c r="B64" s="36" t="s">
        <v>143</v>
      </c>
      <c r="C64" s="36" t="s">
        <v>150</v>
      </c>
      <c r="D64" s="36">
        <v>460</v>
      </c>
      <c r="E64" s="36">
        <v>783</v>
      </c>
    </row>
    <row r="65" spans="1:5" x14ac:dyDescent="0.25">
      <c r="A65" s="39" t="s">
        <v>103</v>
      </c>
      <c r="B65" s="36" t="s">
        <v>143</v>
      </c>
      <c r="C65" s="36" t="s">
        <v>151</v>
      </c>
      <c r="D65" s="36">
        <v>395</v>
      </c>
      <c r="E65" s="36">
        <v>783</v>
      </c>
    </row>
    <row r="66" spans="1:5" x14ac:dyDescent="0.25">
      <c r="A66" s="39" t="s">
        <v>103</v>
      </c>
      <c r="B66" s="36" t="s">
        <v>143</v>
      </c>
      <c r="C66" s="36" t="s">
        <v>152</v>
      </c>
      <c r="D66" s="36">
        <v>619</v>
      </c>
      <c r="E66" s="43" t="s">
        <v>149</v>
      </c>
    </row>
    <row r="67" spans="1:5" x14ac:dyDescent="0.25">
      <c r="A67" s="39" t="s">
        <v>103</v>
      </c>
      <c r="B67" s="36" t="s">
        <v>130</v>
      </c>
      <c r="D67" s="36">
        <v>349</v>
      </c>
      <c r="E67" s="36">
        <v>658</v>
      </c>
    </row>
    <row r="68" spans="1:5" x14ac:dyDescent="0.25">
      <c r="A68" s="39" t="s">
        <v>103</v>
      </c>
      <c r="B68" s="36" t="s">
        <v>130</v>
      </c>
      <c r="D68" s="36">
        <v>495</v>
      </c>
      <c r="E68" s="36">
        <v>783</v>
      </c>
    </row>
    <row r="69" spans="1:5" x14ac:dyDescent="0.25">
      <c r="A69" s="39" t="s">
        <v>103</v>
      </c>
      <c r="B69" s="36" t="s">
        <v>140</v>
      </c>
      <c r="D69" s="36">
        <v>476</v>
      </c>
      <c r="E69" s="36">
        <v>783</v>
      </c>
    </row>
    <row r="70" spans="1:5" x14ac:dyDescent="0.25">
      <c r="A70" s="39" t="s">
        <v>103</v>
      </c>
      <c r="B70" s="36" t="s">
        <v>131</v>
      </c>
      <c r="D70" s="36">
        <v>349</v>
      </c>
      <c r="E70" s="36">
        <v>589</v>
      </c>
    </row>
    <row r="71" spans="1:5" x14ac:dyDescent="0.25">
      <c r="A71" s="39" t="s">
        <v>103</v>
      </c>
      <c r="B71" s="36" t="s">
        <v>131</v>
      </c>
      <c r="D71" s="36">
        <v>443</v>
      </c>
      <c r="E71" s="36">
        <v>627</v>
      </c>
    </row>
    <row r="72" spans="1:5" x14ac:dyDescent="0.25">
      <c r="A72" s="39" t="s">
        <v>103</v>
      </c>
      <c r="B72" s="36" t="s">
        <v>132</v>
      </c>
      <c r="D72" s="36">
        <v>506</v>
      </c>
      <c r="E72" s="36">
        <v>672</v>
      </c>
    </row>
    <row r="73" spans="1:5" x14ac:dyDescent="0.25">
      <c r="A73" s="39" t="s">
        <v>103</v>
      </c>
      <c r="B73" s="36" t="s">
        <v>132</v>
      </c>
      <c r="D73" s="36">
        <v>619</v>
      </c>
      <c r="E73" s="36">
        <v>734</v>
      </c>
    </row>
  </sheetData>
  <mergeCells count="1">
    <mergeCell ref="A2:F2"/>
  </mergeCells>
  <phoneticPr fontId="0" type="noConversion"/>
  <pageMargins left="0.45" right="0.31" top="0.68" bottom="0.984251969" header="0.38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 enableFormatConditionsCalculation="0">
    <tabColor indexed="11"/>
  </sheetPr>
  <dimension ref="A1:V61"/>
  <sheetViews>
    <sheetView showGridLines="0" topLeftCell="A4" zoomScale="80" zoomScaleNormal="80" workbookViewId="0">
      <selection activeCell="F42" sqref="F42:F43"/>
    </sheetView>
  </sheetViews>
  <sheetFormatPr baseColWidth="10" defaultRowHeight="15" x14ac:dyDescent="0.3"/>
  <cols>
    <col min="1" max="1" width="20.7109375" style="68" customWidth="1"/>
    <col min="2" max="6" width="11.42578125" style="68"/>
    <col min="7" max="7" width="4.42578125" style="68" customWidth="1"/>
    <col min="8" max="15" width="11.42578125" style="68"/>
    <col min="16" max="16" width="2.28515625" style="68" customWidth="1"/>
    <col min="17" max="16384" width="11.42578125" style="68"/>
  </cols>
  <sheetData>
    <row r="1" spans="1:22" x14ac:dyDescent="0.3">
      <c r="A1" s="115" t="s">
        <v>160</v>
      </c>
      <c r="D1" s="114"/>
      <c r="F1" s="114"/>
      <c r="H1" s="68" t="s">
        <v>311</v>
      </c>
      <c r="K1" s="116" t="s">
        <v>325</v>
      </c>
      <c r="L1" s="116"/>
      <c r="M1" s="116"/>
      <c r="N1" s="116" t="s">
        <v>327</v>
      </c>
      <c r="O1" s="116"/>
    </row>
    <row r="2" spans="1:22" x14ac:dyDescent="0.3">
      <c r="A2" s="135" t="s">
        <v>315</v>
      </c>
      <c r="B2" s="111" t="s">
        <v>175</v>
      </c>
      <c r="D2" s="114"/>
      <c r="F2" s="114"/>
      <c r="K2" s="116"/>
      <c r="L2" s="116"/>
      <c r="M2" s="116" t="s">
        <v>328</v>
      </c>
      <c r="N2" s="119"/>
      <c r="O2" s="116"/>
    </row>
    <row r="3" spans="1:22" x14ac:dyDescent="0.3">
      <c r="A3" s="115"/>
      <c r="B3" s="111" t="s">
        <v>176</v>
      </c>
      <c r="D3" s="114"/>
      <c r="F3" s="114"/>
    </row>
    <row r="4" spans="1:22" x14ac:dyDescent="0.3">
      <c r="A4" s="115"/>
      <c r="D4" s="114"/>
      <c r="F4" s="114"/>
    </row>
    <row r="5" spans="1:22" x14ac:dyDescent="0.3">
      <c r="A5" s="114" t="s">
        <v>314</v>
      </c>
      <c r="B5" s="111" t="s">
        <v>177</v>
      </c>
      <c r="D5" s="114"/>
    </row>
    <row r="6" spans="1:22" x14ac:dyDescent="0.3">
      <c r="A6" s="115"/>
      <c r="D6" s="114"/>
      <c r="F6" s="114"/>
      <c r="R6" s="117"/>
      <c r="S6" s="117"/>
      <c r="T6" s="117"/>
      <c r="U6" s="117"/>
      <c r="V6" s="117"/>
    </row>
    <row r="7" spans="1:22" ht="16.5" x14ac:dyDescent="0.35">
      <c r="B7" s="115" t="s">
        <v>154</v>
      </c>
      <c r="D7" s="114"/>
      <c r="F7" s="114"/>
      <c r="K7" s="116" t="s">
        <v>154</v>
      </c>
      <c r="L7" s="118">
        <v>2014</v>
      </c>
      <c r="M7" s="119"/>
      <c r="N7" s="119"/>
      <c r="O7" s="119"/>
      <c r="R7" s="120">
        <v>2015</v>
      </c>
      <c r="S7" s="121"/>
      <c r="T7" s="121"/>
      <c r="U7" s="117"/>
      <c r="V7" s="117"/>
    </row>
    <row r="8" spans="1:22" x14ac:dyDescent="0.3">
      <c r="D8" s="114"/>
      <c r="F8" s="114"/>
      <c r="K8" s="116"/>
      <c r="L8" s="116"/>
      <c r="M8" s="119"/>
      <c r="N8" s="119"/>
      <c r="O8" s="119"/>
      <c r="R8" s="121"/>
      <c r="S8" s="121"/>
      <c r="T8" s="121"/>
      <c r="V8" s="114"/>
    </row>
    <row r="9" spans="1:22" x14ac:dyDescent="0.3">
      <c r="B9" s="117" t="s">
        <v>50</v>
      </c>
      <c r="C9" s="117" t="s">
        <v>51</v>
      </c>
      <c r="D9" s="117" t="s">
        <v>52</v>
      </c>
      <c r="E9" s="117" t="s">
        <v>53</v>
      </c>
      <c r="F9" s="117" t="s">
        <v>52</v>
      </c>
      <c r="H9" s="277" t="s">
        <v>300</v>
      </c>
      <c r="I9" s="278"/>
      <c r="J9" s="122"/>
      <c r="K9" s="123" t="s">
        <v>50</v>
      </c>
      <c r="L9" s="123" t="s">
        <v>51</v>
      </c>
      <c r="M9" s="123" t="s">
        <v>52</v>
      </c>
      <c r="N9" s="123" t="s">
        <v>53</v>
      </c>
      <c r="O9" s="123" t="s">
        <v>52</v>
      </c>
      <c r="R9" s="124" t="s">
        <v>52</v>
      </c>
      <c r="S9" s="124" t="s">
        <v>53</v>
      </c>
      <c r="T9" s="124" t="s">
        <v>52</v>
      </c>
      <c r="U9" s="125"/>
      <c r="V9" s="117"/>
    </row>
    <row r="10" spans="1:22" x14ac:dyDescent="0.3">
      <c r="D10" s="117" t="s">
        <v>55</v>
      </c>
      <c r="E10" s="117" t="s">
        <v>56</v>
      </c>
      <c r="F10" s="117" t="s">
        <v>57</v>
      </c>
      <c r="H10" s="111"/>
      <c r="I10" s="126"/>
      <c r="J10" s="127" t="s">
        <v>301</v>
      </c>
      <c r="K10" s="116"/>
      <c r="L10" s="116"/>
      <c r="M10" s="123" t="s">
        <v>55</v>
      </c>
      <c r="N10" s="123" t="s">
        <v>56</v>
      </c>
      <c r="O10" s="128" t="s">
        <v>57</v>
      </c>
      <c r="Q10" s="129" t="s">
        <v>301</v>
      </c>
      <c r="R10" s="124" t="s">
        <v>55</v>
      </c>
      <c r="S10" s="124" t="s">
        <v>56</v>
      </c>
      <c r="T10" s="124" t="s">
        <v>57</v>
      </c>
      <c r="U10" s="125"/>
      <c r="V10" s="117"/>
    </row>
    <row r="11" spans="1:22" ht="15.75" thickBot="1" x14ac:dyDescent="0.35">
      <c r="D11" s="114"/>
      <c r="F11" s="114"/>
      <c r="H11" s="111"/>
      <c r="I11" s="113"/>
      <c r="J11" s="127"/>
      <c r="K11" s="116"/>
      <c r="L11" s="116"/>
      <c r="M11" s="119"/>
      <c r="N11" s="119"/>
      <c r="O11" s="119"/>
      <c r="Q11" s="129"/>
      <c r="R11" s="130"/>
      <c r="S11" s="121"/>
      <c r="T11" s="130"/>
      <c r="U11" s="125"/>
      <c r="V11" s="117"/>
    </row>
    <row r="12" spans="1:22" x14ac:dyDescent="0.3">
      <c r="B12" s="325">
        <v>1</v>
      </c>
      <c r="C12" s="326" t="s">
        <v>63</v>
      </c>
      <c r="D12" s="326">
        <f>LOOKUP(F12,'IB-IM'!A:A,'IB-IM'!C:C)</f>
        <v>314</v>
      </c>
      <c r="E12" s="327">
        <f>TRUNC(ROUND(taux!$D$39*D12,2)/12*100)/100</f>
        <v>1453.91</v>
      </c>
      <c r="F12" s="326">
        <v>325</v>
      </c>
      <c r="G12" s="328"/>
      <c r="H12" s="328"/>
      <c r="I12" s="329" t="s">
        <v>261</v>
      </c>
      <c r="J12" s="330">
        <f>M12-D12</f>
        <v>7</v>
      </c>
      <c r="K12" s="331">
        <v>1</v>
      </c>
      <c r="L12" s="331" t="s">
        <v>63</v>
      </c>
      <c r="M12" s="331">
        <f>LOOKUP(O12,'IB-IM'!A:A,'IB-IM'!C:C)</f>
        <v>321</v>
      </c>
      <c r="N12" s="332">
        <f>TRUNC(ROUND(taux!$D$39*M12,2)/12*100)/100</f>
        <v>1486.32</v>
      </c>
      <c r="O12" s="333">
        <v>340</v>
      </c>
      <c r="P12" s="328"/>
      <c r="Q12" s="334">
        <f>R12-M12</f>
        <v>5</v>
      </c>
      <c r="R12" s="335">
        <f>LOOKUP(T12,'IB-IM'!A:A,'IB-IM'!C:C)</f>
        <v>326</v>
      </c>
      <c r="S12" s="336">
        <f>TRUNC(ROUND(taux!$D$39*R12,2)/12*100)/100</f>
        <v>1509.47</v>
      </c>
      <c r="T12" s="337">
        <v>348</v>
      </c>
      <c r="U12" s="125"/>
      <c r="V12" s="117"/>
    </row>
    <row r="13" spans="1:22" x14ac:dyDescent="0.3">
      <c r="B13" s="338">
        <v>2</v>
      </c>
      <c r="C13" s="314" t="s">
        <v>60</v>
      </c>
      <c r="D13" s="314">
        <f>LOOKUP(F13,'IB-IM'!A:A,'IB-IM'!C:C)</f>
        <v>316</v>
      </c>
      <c r="E13" s="315">
        <f>TRUNC(ROUND(taux!$D$39*D13,2)/12*100)/100</f>
        <v>1463.17</v>
      </c>
      <c r="F13" s="314">
        <v>333</v>
      </c>
      <c r="G13" s="316"/>
      <c r="H13" s="316"/>
      <c r="I13" s="317" t="s">
        <v>261</v>
      </c>
      <c r="J13" s="318">
        <f t="shared" ref="J13:J43" si="0">M13-D13</f>
        <v>7</v>
      </c>
      <c r="K13" s="319">
        <v>2</v>
      </c>
      <c r="L13" s="319" t="s">
        <v>60</v>
      </c>
      <c r="M13" s="319">
        <f>LOOKUP(O13,'IB-IM'!A:A,'IB-IM'!C:C)</f>
        <v>323</v>
      </c>
      <c r="N13" s="320">
        <f>TRUNC(ROUND(taux!$D$39*M13,2)/12*100)/100</f>
        <v>1495.58</v>
      </c>
      <c r="O13" s="321">
        <v>342</v>
      </c>
      <c r="P13" s="316"/>
      <c r="Q13" s="322">
        <f t="shared" ref="Q13:Q24" si="1">R13-M13</f>
        <v>6</v>
      </c>
      <c r="R13" s="323">
        <f>LOOKUP(T13,'IB-IM'!A:A,'IB-IM'!C:C)</f>
        <v>329</v>
      </c>
      <c r="S13" s="324">
        <f>TRUNC(ROUND(taux!$D$39*R13,2)/12*100)/100</f>
        <v>1523.36</v>
      </c>
      <c r="T13" s="339">
        <v>352</v>
      </c>
      <c r="U13" s="125"/>
      <c r="V13" s="117"/>
    </row>
    <row r="14" spans="1:22" x14ac:dyDescent="0.3">
      <c r="B14" s="338">
        <v>3</v>
      </c>
      <c r="C14" s="314" t="s">
        <v>60</v>
      </c>
      <c r="D14" s="314">
        <f>LOOKUP(F14,'IB-IM'!A:A,'IB-IM'!C:C)</f>
        <v>325</v>
      </c>
      <c r="E14" s="315">
        <f>TRUNC(ROUND(taux!$D$39*D14,2)/12*100)/100</f>
        <v>1504.84</v>
      </c>
      <c r="F14" s="314">
        <v>347</v>
      </c>
      <c r="G14" s="316"/>
      <c r="H14" s="316"/>
      <c r="I14" s="317" t="s">
        <v>261</v>
      </c>
      <c r="J14" s="318">
        <f t="shared" si="0"/>
        <v>0</v>
      </c>
      <c r="K14" s="319">
        <v>3</v>
      </c>
      <c r="L14" s="319" t="s">
        <v>60</v>
      </c>
      <c r="M14" s="319">
        <f>LOOKUP(O14,'IB-IM'!A:A,'IB-IM'!C:C)</f>
        <v>325</v>
      </c>
      <c r="N14" s="320">
        <f>TRUNC(ROUND(taux!$D$39*M14,2)/12*100)/100</f>
        <v>1504.84</v>
      </c>
      <c r="O14" s="321">
        <v>347</v>
      </c>
      <c r="P14" s="316"/>
      <c r="Q14" s="322">
        <f t="shared" si="1"/>
        <v>7</v>
      </c>
      <c r="R14" s="323">
        <f>LOOKUP(T14,'IB-IM'!A:A,'IB-IM'!C:C)</f>
        <v>332</v>
      </c>
      <c r="S14" s="324">
        <f>TRUNC(ROUND(taux!$D$39*R14,2)/12*100)/100</f>
        <v>1537.25</v>
      </c>
      <c r="T14" s="339">
        <v>356</v>
      </c>
      <c r="U14" s="125"/>
      <c r="V14" s="117"/>
    </row>
    <row r="15" spans="1:22" x14ac:dyDescent="0.3">
      <c r="B15" s="338">
        <v>4</v>
      </c>
      <c r="C15" s="314" t="s">
        <v>60</v>
      </c>
      <c r="D15" s="314">
        <f>LOOKUP(F15,'IB-IM'!A:A,'IB-IM'!C:C)</f>
        <v>334</v>
      </c>
      <c r="E15" s="315">
        <f>TRUNC(ROUND(taux!$D$39*D15,2)/12*100)/100</f>
        <v>1546.51</v>
      </c>
      <c r="F15" s="314">
        <v>359</v>
      </c>
      <c r="G15" s="316"/>
      <c r="H15" s="316"/>
      <c r="I15" s="317" t="s">
        <v>261</v>
      </c>
      <c r="J15" s="318">
        <f t="shared" si="0"/>
        <v>0</v>
      </c>
      <c r="K15" s="319">
        <v>4</v>
      </c>
      <c r="L15" s="319" t="s">
        <v>60</v>
      </c>
      <c r="M15" s="319">
        <f>LOOKUP(O15,'IB-IM'!A:A,'IB-IM'!C:C)</f>
        <v>334</v>
      </c>
      <c r="N15" s="320">
        <f>TRUNC(ROUND(taux!$D$39*M15,2)/12*100)/100</f>
        <v>1546.51</v>
      </c>
      <c r="O15" s="321">
        <v>359</v>
      </c>
      <c r="P15" s="316"/>
      <c r="Q15" s="322">
        <f t="shared" si="1"/>
        <v>1</v>
      </c>
      <c r="R15" s="323">
        <f>LOOKUP(T15,'IB-IM'!A:A,'IB-IM'!C:C)</f>
        <v>335</v>
      </c>
      <c r="S15" s="324">
        <f>TRUNC(ROUND(taux!$D$39*R15,2)/12*100)/100</f>
        <v>1551.14</v>
      </c>
      <c r="T15" s="339">
        <v>360</v>
      </c>
      <c r="U15" s="125"/>
      <c r="V15" s="117"/>
    </row>
    <row r="16" spans="1:22" x14ac:dyDescent="0.3">
      <c r="B16" s="338">
        <v>5</v>
      </c>
      <c r="C16" s="314" t="s">
        <v>61</v>
      </c>
      <c r="D16" s="314">
        <f>LOOKUP(F16,'IB-IM'!A:A,'IB-IM'!C:C)</f>
        <v>345</v>
      </c>
      <c r="E16" s="315">
        <f>TRUNC(ROUND(taux!$D$39*D16,2)/12*100)/100</f>
        <v>1597.45</v>
      </c>
      <c r="F16" s="314">
        <v>374</v>
      </c>
      <c r="G16" s="316"/>
      <c r="H16" s="316"/>
      <c r="I16" s="317" t="s">
        <v>262</v>
      </c>
      <c r="J16" s="318">
        <f t="shared" si="0"/>
        <v>0</v>
      </c>
      <c r="K16" s="319">
        <v>5</v>
      </c>
      <c r="L16" s="319" t="s">
        <v>60</v>
      </c>
      <c r="M16" s="319">
        <f>LOOKUP(O16,'IB-IM'!A:A,'IB-IM'!C:C)</f>
        <v>345</v>
      </c>
      <c r="N16" s="320">
        <f>TRUNC(ROUND(taux!$D$39*M16,2)/12*100)/100</f>
        <v>1597.45</v>
      </c>
      <c r="O16" s="321">
        <v>374</v>
      </c>
      <c r="P16" s="316"/>
      <c r="Q16" s="322">
        <f t="shared" si="1"/>
        <v>0</v>
      </c>
      <c r="R16" s="323">
        <f>LOOKUP(T16,'IB-IM'!A:A,'IB-IM'!C:C)</f>
        <v>345</v>
      </c>
      <c r="S16" s="324">
        <f>TRUNC(ROUND(taux!$D$39*R16,2)/12*100)/100</f>
        <v>1597.45</v>
      </c>
      <c r="T16" s="339">
        <v>374</v>
      </c>
      <c r="U16" s="125"/>
      <c r="V16" s="117"/>
    </row>
    <row r="17" spans="2:22" x14ac:dyDescent="0.3">
      <c r="B17" s="338">
        <v>6</v>
      </c>
      <c r="C17" s="314" t="s">
        <v>61</v>
      </c>
      <c r="D17" s="314">
        <f>LOOKUP(F17,'IB-IM'!A:A,'IB-IM'!C:C)</f>
        <v>358</v>
      </c>
      <c r="E17" s="315">
        <f>TRUNC(ROUND(taux!$D$39*D17,2)/12*100)/100</f>
        <v>1657.64</v>
      </c>
      <c r="F17" s="314">
        <v>393</v>
      </c>
      <c r="G17" s="316"/>
      <c r="H17" s="316"/>
      <c r="I17" s="317" t="s">
        <v>262</v>
      </c>
      <c r="J17" s="318">
        <f t="shared" si="0"/>
        <v>0</v>
      </c>
      <c r="K17" s="319">
        <v>6</v>
      </c>
      <c r="L17" s="319" t="s">
        <v>60</v>
      </c>
      <c r="M17" s="319">
        <f>LOOKUP(O17,'IB-IM'!A:A,'IB-IM'!C:C)</f>
        <v>358</v>
      </c>
      <c r="N17" s="320">
        <f>TRUNC(ROUND(taux!$D$39*M17,2)/12*100)/100</f>
        <v>1657.64</v>
      </c>
      <c r="O17" s="321">
        <v>393</v>
      </c>
      <c r="P17" s="316"/>
      <c r="Q17" s="322">
        <f t="shared" si="1"/>
        <v>0</v>
      </c>
      <c r="R17" s="323">
        <f>LOOKUP(T17,'IB-IM'!A:A,'IB-IM'!C:C)</f>
        <v>358</v>
      </c>
      <c r="S17" s="324">
        <f>TRUNC(ROUND(taux!$D$39*R17,2)/12*100)/100</f>
        <v>1657.64</v>
      </c>
      <c r="T17" s="339">
        <v>393</v>
      </c>
      <c r="U17" s="125"/>
      <c r="V17" s="117"/>
    </row>
    <row r="18" spans="2:22" x14ac:dyDescent="0.3">
      <c r="B18" s="338">
        <v>7</v>
      </c>
      <c r="C18" s="314" t="s">
        <v>61</v>
      </c>
      <c r="D18" s="314">
        <f>LOOKUP(F18,'IB-IM'!A:A,'IB-IM'!C:C)</f>
        <v>371</v>
      </c>
      <c r="E18" s="315">
        <f>TRUNC(ROUND(taux!$D$39*D18,2)/12*100)/100</f>
        <v>1717.83</v>
      </c>
      <c r="F18" s="314">
        <v>418</v>
      </c>
      <c r="G18" s="316"/>
      <c r="H18" s="316"/>
      <c r="I18" s="317" t="s">
        <v>262</v>
      </c>
      <c r="J18" s="318">
        <f t="shared" si="0"/>
        <v>0</v>
      </c>
      <c r="K18" s="319">
        <v>7</v>
      </c>
      <c r="L18" s="319" t="s">
        <v>60</v>
      </c>
      <c r="M18" s="319">
        <f>LOOKUP(O18,'IB-IM'!A:A,'IB-IM'!C:C)</f>
        <v>371</v>
      </c>
      <c r="N18" s="320">
        <f>TRUNC(ROUND(taux!$D$39*M18,2)/12*100)/100</f>
        <v>1717.83</v>
      </c>
      <c r="O18" s="321">
        <v>418</v>
      </c>
      <c r="P18" s="316"/>
      <c r="Q18" s="322">
        <f t="shared" si="1"/>
        <v>0</v>
      </c>
      <c r="R18" s="323">
        <f>LOOKUP(T18,'IB-IM'!A:A,'IB-IM'!C:C)</f>
        <v>371</v>
      </c>
      <c r="S18" s="324">
        <f>TRUNC(ROUND(taux!$D$39*R18,2)/12*100)/100</f>
        <v>1717.83</v>
      </c>
      <c r="T18" s="339">
        <v>418</v>
      </c>
      <c r="U18" s="125"/>
      <c r="V18" s="117"/>
    </row>
    <row r="19" spans="2:22" x14ac:dyDescent="0.3">
      <c r="B19" s="338">
        <v>8</v>
      </c>
      <c r="C19" s="314" t="s">
        <v>61</v>
      </c>
      <c r="D19" s="314">
        <f>LOOKUP(F19,'IB-IM'!A:A,'IB-IM'!C:C)</f>
        <v>384</v>
      </c>
      <c r="E19" s="315">
        <f>TRUNC(ROUND(taux!$D$39*D19,2)/12*100)/100</f>
        <v>1778.03</v>
      </c>
      <c r="F19" s="314">
        <v>436</v>
      </c>
      <c r="G19" s="316"/>
      <c r="H19" s="316"/>
      <c r="I19" s="317" t="s">
        <v>261</v>
      </c>
      <c r="J19" s="318">
        <f t="shared" si="0"/>
        <v>0</v>
      </c>
      <c r="K19" s="319">
        <v>8</v>
      </c>
      <c r="L19" s="319" t="s">
        <v>61</v>
      </c>
      <c r="M19" s="319">
        <f>LOOKUP(O19,'IB-IM'!A:A,'IB-IM'!C:C)</f>
        <v>384</v>
      </c>
      <c r="N19" s="320">
        <f>TRUNC(ROUND(taux!$D$39*M19,2)/12*100)/100</f>
        <v>1778.03</v>
      </c>
      <c r="O19" s="321">
        <v>436</v>
      </c>
      <c r="P19" s="316"/>
      <c r="Q19" s="322">
        <f t="shared" si="1"/>
        <v>2</v>
      </c>
      <c r="R19" s="323">
        <f>LOOKUP(T19,'IB-IM'!A:A,'IB-IM'!C:C)</f>
        <v>386</v>
      </c>
      <c r="S19" s="324">
        <f>TRUNC(ROUND(taux!$D$39*R19,2)/12*100)/100</f>
        <v>1787.29</v>
      </c>
      <c r="T19" s="339">
        <v>438</v>
      </c>
      <c r="U19" s="125"/>
      <c r="V19" s="117"/>
    </row>
    <row r="20" spans="2:22" x14ac:dyDescent="0.3">
      <c r="B20" s="338">
        <v>9</v>
      </c>
      <c r="C20" s="314" t="s">
        <v>61</v>
      </c>
      <c r="D20" s="314">
        <f>LOOKUP(F20,'IB-IM'!A:A,'IB-IM'!C:C)</f>
        <v>400</v>
      </c>
      <c r="E20" s="315">
        <f>TRUNC(ROUND(taux!$D$39*D20,2)/12*100)/100</f>
        <v>1852.11</v>
      </c>
      <c r="F20" s="314">
        <v>457</v>
      </c>
      <c r="G20" s="316"/>
      <c r="H20" s="316"/>
      <c r="I20" s="317" t="s">
        <v>261</v>
      </c>
      <c r="J20" s="318">
        <f t="shared" si="0"/>
        <v>0</v>
      </c>
      <c r="K20" s="319">
        <v>9</v>
      </c>
      <c r="L20" s="319" t="s">
        <v>61</v>
      </c>
      <c r="M20" s="319">
        <f>LOOKUP(O20,'IB-IM'!A:A,'IB-IM'!C:C)</f>
        <v>400</v>
      </c>
      <c r="N20" s="320">
        <f>TRUNC(ROUND(taux!$D$39*M20,2)/12*100)/100</f>
        <v>1852.11</v>
      </c>
      <c r="O20" s="321">
        <v>457</v>
      </c>
      <c r="P20" s="316"/>
      <c r="Q20" s="322">
        <f t="shared" si="1"/>
        <v>0</v>
      </c>
      <c r="R20" s="323">
        <f>LOOKUP(T20,'IB-IM'!A:A,'IB-IM'!C:C)</f>
        <v>400</v>
      </c>
      <c r="S20" s="324">
        <f>TRUNC(ROUND(taux!$D$39*R20,2)/12*100)/100</f>
        <v>1852.11</v>
      </c>
      <c r="T20" s="339">
        <v>457</v>
      </c>
      <c r="U20" s="125"/>
      <c r="V20" s="117"/>
    </row>
    <row r="21" spans="2:22" x14ac:dyDescent="0.3">
      <c r="B21" s="338">
        <v>10</v>
      </c>
      <c r="C21" s="314" t="s">
        <v>61</v>
      </c>
      <c r="D21" s="314">
        <f>LOOKUP(F21,'IB-IM'!A:A,'IB-IM'!C:C)</f>
        <v>420</v>
      </c>
      <c r="E21" s="315">
        <f>TRUNC(ROUND(taux!$D$39*D21,2)/12*100)/100</f>
        <v>1944.72</v>
      </c>
      <c r="F21" s="314">
        <v>486</v>
      </c>
      <c r="G21" s="316"/>
      <c r="H21" s="316"/>
      <c r="I21" s="317" t="s">
        <v>294</v>
      </c>
      <c r="J21" s="318">
        <f t="shared" si="0"/>
        <v>0</v>
      </c>
      <c r="K21" s="319">
        <v>10</v>
      </c>
      <c r="L21" s="319" t="s">
        <v>62</v>
      </c>
      <c r="M21" s="319">
        <f>LOOKUP(O21,'IB-IM'!A:A,'IB-IM'!C:C)</f>
        <v>420</v>
      </c>
      <c r="N21" s="320">
        <f>TRUNC(ROUND(taux!$D$39*M21,2)/12*100)/100</f>
        <v>1944.72</v>
      </c>
      <c r="O21" s="321">
        <v>486</v>
      </c>
      <c r="P21" s="316"/>
      <c r="Q21" s="322">
        <f t="shared" si="1"/>
        <v>2</v>
      </c>
      <c r="R21" s="323">
        <f>LOOKUP(T21,'IB-IM'!A:A,'IB-IM'!C:C)</f>
        <v>422</v>
      </c>
      <c r="S21" s="324">
        <f>TRUNC(ROUND(taux!$D$39*R21,2)/12*100)/100</f>
        <v>1953.98</v>
      </c>
      <c r="T21" s="339">
        <v>488</v>
      </c>
      <c r="U21" s="125"/>
      <c r="V21" s="117"/>
    </row>
    <row r="22" spans="2:22" x14ac:dyDescent="0.3">
      <c r="B22" s="338">
        <v>11</v>
      </c>
      <c r="C22" s="314" t="s">
        <v>62</v>
      </c>
      <c r="D22" s="314">
        <f>LOOKUP(F22,'IB-IM'!A:A,'IB-IM'!C:C)</f>
        <v>443</v>
      </c>
      <c r="E22" s="315">
        <f>TRUNC(ROUND(taux!$D$39*D22,2)/12*100)/100</f>
        <v>2051.21</v>
      </c>
      <c r="F22" s="314">
        <v>516</v>
      </c>
      <c r="G22" s="316"/>
      <c r="H22" s="316"/>
      <c r="I22" s="317" t="s">
        <v>261</v>
      </c>
      <c r="J22" s="318">
        <f t="shared" si="0"/>
        <v>0</v>
      </c>
      <c r="K22" s="319">
        <v>11</v>
      </c>
      <c r="L22" s="319" t="s">
        <v>62</v>
      </c>
      <c r="M22" s="319">
        <f>LOOKUP(O22,'IB-IM'!A:A,'IB-IM'!C:C)</f>
        <v>443</v>
      </c>
      <c r="N22" s="320">
        <f>TRUNC(ROUND(taux!$D$39*M22,2)/12*100)/100</f>
        <v>2051.21</v>
      </c>
      <c r="O22" s="321">
        <v>516</v>
      </c>
      <c r="P22" s="316"/>
      <c r="Q22" s="322">
        <f t="shared" si="1"/>
        <v>0</v>
      </c>
      <c r="R22" s="323">
        <f>LOOKUP(T22,'IB-IM'!A:A,'IB-IM'!C:C)</f>
        <v>443</v>
      </c>
      <c r="S22" s="324">
        <f>TRUNC(ROUND(taux!$D$39*R22,2)/12*100)/100</f>
        <v>2051.21</v>
      </c>
      <c r="T22" s="339">
        <v>516</v>
      </c>
      <c r="V22" s="114"/>
    </row>
    <row r="23" spans="2:22" x14ac:dyDescent="0.3">
      <c r="B23" s="338">
        <v>12</v>
      </c>
      <c r="C23" s="314" t="s">
        <v>62</v>
      </c>
      <c r="D23" s="314">
        <f>LOOKUP(F23,'IB-IM'!A:A,'IB-IM'!C:C)</f>
        <v>466</v>
      </c>
      <c r="E23" s="315">
        <f>TRUNC(ROUND(taux!$D$39*D23,2)/12*100)/100</f>
        <v>2157.71</v>
      </c>
      <c r="F23" s="314">
        <v>548</v>
      </c>
      <c r="G23" s="316"/>
      <c r="H23" s="316"/>
      <c r="I23" s="317" t="s">
        <v>261</v>
      </c>
      <c r="J23" s="318">
        <f t="shared" si="0"/>
        <v>0</v>
      </c>
      <c r="K23" s="319">
        <v>12</v>
      </c>
      <c r="L23" s="319" t="s">
        <v>62</v>
      </c>
      <c r="M23" s="319">
        <f>LOOKUP(O23,'IB-IM'!A:A,'IB-IM'!C:C)</f>
        <v>466</v>
      </c>
      <c r="N23" s="320">
        <f>TRUNC(ROUND(taux!$D$39*M23,2)/12*100)/100</f>
        <v>2157.71</v>
      </c>
      <c r="O23" s="321">
        <v>548</v>
      </c>
      <c r="P23" s="316"/>
      <c r="Q23" s="322">
        <f t="shared" si="1"/>
        <v>0</v>
      </c>
      <c r="R23" s="323">
        <f>LOOKUP(T23,'IB-IM'!A:A,'IB-IM'!C:C)</f>
        <v>466</v>
      </c>
      <c r="S23" s="324">
        <f>TRUNC(ROUND(taux!$D$39*R23,2)/12*100)/100</f>
        <v>2157.71</v>
      </c>
      <c r="T23" s="339">
        <v>548</v>
      </c>
      <c r="V23" s="114"/>
    </row>
    <row r="24" spans="2:22" ht="15.75" thickBot="1" x14ac:dyDescent="0.35">
      <c r="B24" s="340">
        <v>13</v>
      </c>
      <c r="C24" s="341"/>
      <c r="D24" s="342">
        <f>LOOKUP(F24,'IB-IM'!A:A,'IB-IM'!C:C)</f>
        <v>486</v>
      </c>
      <c r="E24" s="343">
        <f>TRUNC(ROUND(taux!$D$39*D24,2)/12*100)/100</f>
        <v>2250.3200000000002</v>
      </c>
      <c r="F24" s="342">
        <v>576</v>
      </c>
      <c r="G24" s="341"/>
      <c r="H24" s="341"/>
      <c r="I24" s="344" t="s">
        <v>261</v>
      </c>
      <c r="J24" s="345">
        <f t="shared" si="0"/>
        <v>0</v>
      </c>
      <c r="K24" s="346">
        <v>13</v>
      </c>
      <c r="L24" s="347"/>
      <c r="M24" s="346">
        <f>LOOKUP(O24,'IB-IM'!A:A,'IB-IM'!C:C)</f>
        <v>486</v>
      </c>
      <c r="N24" s="348">
        <f>TRUNC(ROUND(taux!$D$39*M24,2)/12*100)/100</f>
        <v>2250.3200000000002</v>
      </c>
      <c r="O24" s="347">
        <v>576</v>
      </c>
      <c r="P24" s="341"/>
      <c r="Q24" s="349">
        <f t="shared" si="1"/>
        <v>0</v>
      </c>
      <c r="R24" s="350">
        <f>LOOKUP(T24,'IB-IM'!A:A,'IB-IM'!C:C)</f>
        <v>486</v>
      </c>
      <c r="S24" s="351">
        <f>TRUNC(ROUND(taux!$D$39*R24,2)/12*100)/100</f>
        <v>2250.3200000000002</v>
      </c>
      <c r="T24" s="352">
        <v>576</v>
      </c>
      <c r="V24" s="114"/>
    </row>
    <row r="25" spans="2:22" x14ac:dyDescent="0.3">
      <c r="D25" s="114"/>
      <c r="F25" s="114"/>
      <c r="H25" s="111"/>
      <c r="I25" s="113"/>
      <c r="J25" s="131"/>
      <c r="K25" s="116"/>
      <c r="L25" s="116"/>
      <c r="M25" s="132"/>
      <c r="N25" s="116"/>
      <c r="O25" s="132"/>
      <c r="R25" s="117"/>
      <c r="S25" s="117"/>
      <c r="T25" s="117"/>
      <c r="U25" s="117"/>
      <c r="V25" s="117"/>
    </row>
    <row r="26" spans="2:22" ht="16.5" x14ac:dyDescent="0.35">
      <c r="B26" s="115" t="s">
        <v>155</v>
      </c>
      <c r="D26" s="114"/>
      <c r="F26" s="114"/>
      <c r="H26" s="111"/>
      <c r="I26" s="113"/>
      <c r="J26" s="131"/>
      <c r="K26" s="133" t="s">
        <v>155</v>
      </c>
      <c r="L26" s="118" t="s">
        <v>247</v>
      </c>
      <c r="M26" s="132"/>
      <c r="N26" s="116"/>
      <c r="O26" s="132"/>
      <c r="T26" s="117"/>
      <c r="U26" s="117"/>
      <c r="V26" s="117"/>
    </row>
    <row r="27" spans="2:22" x14ac:dyDescent="0.3">
      <c r="D27" s="114"/>
      <c r="F27" s="114"/>
      <c r="H27" s="111"/>
      <c r="I27" s="113"/>
      <c r="J27" s="131"/>
      <c r="K27" s="116"/>
      <c r="L27" s="116"/>
      <c r="M27" s="132"/>
      <c r="N27" s="116"/>
      <c r="O27" s="132"/>
      <c r="T27" s="114"/>
      <c r="V27" s="114"/>
    </row>
    <row r="28" spans="2:22" x14ac:dyDescent="0.3">
      <c r="B28" s="117" t="s">
        <v>50</v>
      </c>
      <c r="C28" s="117" t="s">
        <v>51</v>
      </c>
      <c r="D28" s="117" t="s">
        <v>52</v>
      </c>
      <c r="E28" s="117" t="s">
        <v>53</v>
      </c>
      <c r="F28" s="117" t="s">
        <v>52</v>
      </c>
      <c r="H28" s="111"/>
      <c r="I28" s="126"/>
      <c r="J28" s="131"/>
      <c r="K28" s="123" t="s">
        <v>50</v>
      </c>
      <c r="L28" s="123" t="s">
        <v>51</v>
      </c>
      <c r="M28" s="123" t="s">
        <v>52</v>
      </c>
      <c r="N28" s="123" t="s">
        <v>53</v>
      </c>
      <c r="O28" s="123" t="s">
        <v>52</v>
      </c>
      <c r="R28" s="117"/>
      <c r="S28" s="117"/>
      <c r="T28" s="117"/>
      <c r="U28" s="125"/>
      <c r="V28" s="117"/>
    </row>
    <row r="29" spans="2:22" x14ac:dyDescent="0.3">
      <c r="D29" s="117" t="s">
        <v>55</v>
      </c>
      <c r="E29" s="117" t="s">
        <v>56</v>
      </c>
      <c r="F29" s="117" t="s">
        <v>57</v>
      </c>
      <c r="H29" s="111"/>
      <c r="I29" s="126"/>
      <c r="J29" s="131"/>
      <c r="K29" s="116"/>
      <c r="L29" s="116"/>
      <c r="M29" s="123" t="s">
        <v>55</v>
      </c>
      <c r="N29" s="123" t="s">
        <v>56</v>
      </c>
      <c r="O29" s="123" t="s">
        <v>57</v>
      </c>
      <c r="R29" s="117"/>
      <c r="S29" s="117"/>
      <c r="T29" s="117"/>
      <c r="U29" s="125"/>
      <c r="V29" s="117"/>
    </row>
    <row r="30" spans="2:22" x14ac:dyDescent="0.3">
      <c r="B30" s="316"/>
      <c r="C30" s="316"/>
      <c r="D30" s="355"/>
      <c r="E30" s="316"/>
      <c r="F30" s="355"/>
      <c r="G30" s="316"/>
      <c r="H30" s="316"/>
      <c r="I30" s="316"/>
      <c r="J30" s="318"/>
      <c r="K30" s="321"/>
      <c r="L30" s="321"/>
      <c r="M30" s="356"/>
      <c r="N30" s="321"/>
      <c r="O30" s="356"/>
      <c r="R30" s="117"/>
      <c r="S30" s="117"/>
      <c r="T30" s="117"/>
      <c r="U30" s="125"/>
      <c r="V30" s="117"/>
    </row>
    <row r="31" spans="2:22" x14ac:dyDescent="0.3">
      <c r="B31" s="314">
        <v>1</v>
      </c>
      <c r="C31" s="314" t="s">
        <v>63</v>
      </c>
      <c r="D31" s="314">
        <f>LOOKUP(F31,'IB-IM'!A:A,'IB-IM'!C:C)</f>
        <v>327</v>
      </c>
      <c r="E31" s="315">
        <f>TRUNC(ROUND(taux!$D$39*D31,2)/12*100)/100</f>
        <v>1514.1</v>
      </c>
      <c r="F31" s="314">
        <v>350</v>
      </c>
      <c r="G31" s="316"/>
      <c r="H31" s="316"/>
      <c r="I31" s="357" t="s">
        <v>261</v>
      </c>
      <c r="J31" s="318">
        <f t="shared" si="0"/>
        <v>0</v>
      </c>
      <c r="K31" s="319">
        <v>1</v>
      </c>
      <c r="L31" s="319" t="s">
        <v>63</v>
      </c>
      <c r="M31" s="319">
        <f>LOOKUP(O31,'IB-IM'!A:A,'IB-IM'!C:C)</f>
        <v>327</v>
      </c>
      <c r="N31" s="320">
        <f>TRUNC(ROUND(taux!$D$39*M31,2)/12*100)/100</f>
        <v>1514.1</v>
      </c>
      <c r="O31" s="319">
        <v>350</v>
      </c>
      <c r="R31" s="117"/>
      <c r="S31" s="117"/>
      <c r="T31" s="117"/>
      <c r="U31" s="125"/>
      <c r="V31" s="117"/>
    </row>
    <row r="32" spans="2:22" x14ac:dyDescent="0.3">
      <c r="B32" s="314">
        <v>2</v>
      </c>
      <c r="C32" s="314" t="s">
        <v>60</v>
      </c>
      <c r="D32" s="314">
        <f>LOOKUP(F32,'IB-IM'!A:A,'IB-IM'!C:C)</f>
        <v>332</v>
      </c>
      <c r="E32" s="315">
        <f>TRUNC(ROUND(taux!$D$39*D32,2)/12*100)/100</f>
        <v>1537.25</v>
      </c>
      <c r="F32" s="314">
        <v>357</v>
      </c>
      <c r="G32" s="316"/>
      <c r="H32" s="316"/>
      <c r="I32" s="357" t="s">
        <v>261</v>
      </c>
      <c r="J32" s="318">
        <f t="shared" si="0"/>
        <v>0</v>
      </c>
      <c r="K32" s="319">
        <v>2</v>
      </c>
      <c r="L32" s="319" t="s">
        <v>60</v>
      </c>
      <c r="M32" s="319">
        <f>LOOKUP(O32,'IB-IM'!A:A,'IB-IM'!C:C)</f>
        <v>332</v>
      </c>
      <c r="N32" s="320">
        <f>TRUNC(ROUND(taux!$D$39*M32,2)/12*100)/100</f>
        <v>1537.25</v>
      </c>
      <c r="O32" s="319">
        <v>357</v>
      </c>
      <c r="R32" s="117"/>
      <c r="S32" s="117"/>
      <c r="T32" s="117"/>
      <c r="U32" s="125"/>
      <c r="V32" s="117"/>
    </row>
    <row r="33" spans="2:22" x14ac:dyDescent="0.3">
      <c r="B33" s="314">
        <v>3</v>
      </c>
      <c r="C33" s="314" t="s">
        <v>60</v>
      </c>
      <c r="D33" s="314">
        <f>LOOKUP(F33,'IB-IM'!A:A,'IB-IM'!C:C)</f>
        <v>340</v>
      </c>
      <c r="E33" s="315">
        <f>TRUNC(ROUND(taux!$D$39*D33,2)/12*100)/100</f>
        <v>1574.29</v>
      </c>
      <c r="F33" s="314">
        <v>367</v>
      </c>
      <c r="G33" s="316"/>
      <c r="H33" s="316"/>
      <c r="I33" s="358" t="s">
        <v>261</v>
      </c>
      <c r="J33" s="318">
        <f t="shared" si="0"/>
        <v>0</v>
      </c>
      <c r="K33" s="319">
        <v>3</v>
      </c>
      <c r="L33" s="319" t="s">
        <v>60</v>
      </c>
      <c r="M33" s="319">
        <f>LOOKUP(O33,'IB-IM'!A:A,'IB-IM'!C:C)</f>
        <v>340</v>
      </c>
      <c r="N33" s="320">
        <f>TRUNC(ROUND(taux!$D$39*M33,2)/12*100)/100</f>
        <v>1574.29</v>
      </c>
      <c r="O33" s="319">
        <v>367</v>
      </c>
      <c r="R33" s="117"/>
      <c r="S33" s="117"/>
      <c r="T33" s="117"/>
      <c r="U33" s="125"/>
      <c r="V33" s="117"/>
    </row>
    <row r="34" spans="2:22" x14ac:dyDescent="0.3">
      <c r="B34" s="314">
        <v>4</v>
      </c>
      <c r="C34" s="314" t="s">
        <v>60</v>
      </c>
      <c r="D34" s="314">
        <f>LOOKUP(F34,'IB-IM'!A:A,'IB-IM'!C:C)</f>
        <v>348</v>
      </c>
      <c r="E34" s="315">
        <f>TRUNC(ROUND(taux!$D$39*D34,2)/12*100)/100</f>
        <v>1611.34</v>
      </c>
      <c r="F34" s="314">
        <v>378</v>
      </c>
      <c r="G34" s="316"/>
      <c r="H34" s="316"/>
      <c r="I34" s="358" t="s">
        <v>261</v>
      </c>
      <c r="J34" s="318">
        <f t="shared" si="0"/>
        <v>0</v>
      </c>
      <c r="K34" s="319">
        <v>4</v>
      </c>
      <c r="L34" s="319" t="s">
        <v>60</v>
      </c>
      <c r="M34" s="319">
        <f>LOOKUP(O34,'IB-IM'!A:A,'IB-IM'!C:C)</f>
        <v>348</v>
      </c>
      <c r="N34" s="320">
        <f>TRUNC(ROUND(taux!$D$39*M34,2)/12*100)/100</f>
        <v>1611.34</v>
      </c>
      <c r="O34" s="319">
        <v>378</v>
      </c>
      <c r="R34" s="117"/>
      <c r="S34" s="117"/>
      <c r="T34" s="117"/>
      <c r="U34" s="125"/>
      <c r="V34" s="117"/>
    </row>
    <row r="35" spans="2:22" x14ac:dyDescent="0.3">
      <c r="B35" s="314">
        <v>5</v>
      </c>
      <c r="C35" s="314" t="s">
        <v>61</v>
      </c>
      <c r="D35" s="314">
        <f>LOOKUP(F35,'IB-IM'!A:A,'IB-IM'!C:C)</f>
        <v>361</v>
      </c>
      <c r="E35" s="315">
        <f>TRUNC(ROUND(taux!$D$39*D35,2)/12*100)/100</f>
        <v>1671.53</v>
      </c>
      <c r="F35" s="314">
        <v>397</v>
      </c>
      <c r="G35" s="316"/>
      <c r="H35" s="316"/>
      <c r="I35" s="358" t="s">
        <v>262</v>
      </c>
      <c r="J35" s="318">
        <f t="shared" si="0"/>
        <v>0</v>
      </c>
      <c r="K35" s="319">
        <v>5</v>
      </c>
      <c r="L35" s="319" t="s">
        <v>60</v>
      </c>
      <c r="M35" s="319">
        <f>LOOKUP(O35,'IB-IM'!A:A,'IB-IM'!C:C)</f>
        <v>361</v>
      </c>
      <c r="N35" s="320">
        <f>TRUNC(ROUND(taux!$D$39*M35,2)/12*100)/100</f>
        <v>1671.53</v>
      </c>
      <c r="O35" s="319">
        <v>397</v>
      </c>
      <c r="R35" s="117"/>
      <c r="S35" s="114"/>
      <c r="T35" s="117"/>
      <c r="U35" s="125"/>
      <c r="V35" s="117"/>
    </row>
    <row r="36" spans="2:22" x14ac:dyDescent="0.3">
      <c r="B36" s="314">
        <v>6</v>
      </c>
      <c r="C36" s="314" t="s">
        <v>61</v>
      </c>
      <c r="D36" s="314">
        <f>LOOKUP(F36,'IB-IM'!A:A,'IB-IM'!C:C)</f>
        <v>375</v>
      </c>
      <c r="E36" s="315">
        <f>TRUNC(ROUND(taux!$D$39*D36,2)/12*100)/100</f>
        <v>1736.35</v>
      </c>
      <c r="F36" s="314">
        <v>422</v>
      </c>
      <c r="G36" s="316"/>
      <c r="H36" s="316"/>
      <c r="I36" s="358" t="s">
        <v>262</v>
      </c>
      <c r="J36" s="318">
        <f t="shared" si="0"/>
        <v>0</v>
      </c>
      <c r="K36" s="319">
        <v>6</v>
      </c>
      <c r="L36" s="319" t="s">
        <v>60</v>
      </c>
      <c r="M36" s="319">
        <f>LOOKUP(O36,'IB-IM'!A:A,'IB-IM'!C:C)</f>
        <v>375</v>
      </c>
      <c r="N36" s="320">
        <f>TRUNC(ROUND(taux!$D$39*M36,2)/12*100)/100</f>
        <v>1736.35</v>
      </c>
      <c r="O36" s="319">
        <v>422</v>
      </c>
      <c r="R36" s="117"/>
      <c r="S36" s="114"/>
      <c r="T36" s="117"/>
      <c r="U36" s="125"/>
      <c r="V36" s="117"/>
    </row>
    <row r="37" spans="2:22" x14ac:dyDescent="0.3">
      <c r="B37" s="314">
        <v>7</v>
      </c>
      <c r="C37" s="314" t="s">
        <v>61</v>
      </c>
      <c r="D37" s="314">
        <f>LOOKUP(F37,'IB-IM'!A:A,'IB-IM'!C:C)</f>
        <v>390</v>
      </c>
      <c r="E37" s="315">
        <f>TRUNC(ROUND(taux!$D$39*D37,2)/12*100)/100</f>
        <v>1805.81</v>
      </c>
      <c r="F37" s="314">
        <v>444</v>
      </c>
      <c r="G37" s="316"/>
      <c r="H37" s="316"/>
      <c r="I37" s="358" t="s">
        <v>262</v>
      </c>
      <c r="J37" s="318">
        <f t="shared" si="0"/>
        <v>0</v>
      </c>
      <c r="K37" s="319">
        <v>7</v>
      </c>
      <c r="L37" s="319" t="s">
        <v>60</v>
      </c>
      <c r="M37" s="319">
        <f>LOOKUP(O37,'IB-IM'!A:A,'IB-IM'!C:C)</f>
        <v>390</v>
      </c>
      <c r="N37" s="320">
        <f>TRUNC(ROUND(taux!$D$39*M37,2)/12*100)/100</f>
        <v>1805.81</v>
      </c>
      <c r="O37" s="319">
        <v>444</v>
      </c>
      <c r="R37" s="117"/>
      <c r="S37" s="114"/>
      <c r="T37" s="117"/>
      <c r="U37" s="125"/>
      <c r="V37" s="117"/>
    </row>
    <row r="38" spans="2:22" x14ac:dyDescent="0.3">
      <c r="B38" s="314">
        <v>8</v>
      </c>
      <c r="C38" s="355" t="s">
        <v>61</v>
      </c>
      <c r="D38" s="314">
        <f>LOOKUP(F38,'IB-IM'!A:A,'IB-IM'!C:C)</f>
        <v>405</v>
      </c>
      <c r="E38" s="315">
        <f>TRUNC(ROUND(taux!$D$39*D38,2)/12*100)/100</f>
        <v>1875.26</v>
      </c>
      <c r="F38" s="314">
        <v>463</v>
      </c>
      <c r="G38" s="316"/>
      <c r="H38" s="316"/>
      <c r="I38" s="358" t="s">
        <v>261</v>
      </c>
      <c r="J38" s="318">
        <f t="shared" si="0"/>
        <v>0</v>
      </c>
      <c r="K38" s="319">
        <v>8</v>
      </c>
      <c r="L38" s="356" t="s">
        <v>61</v>
      </c>
      <c r="M38" s="319">
        <f>LOOKUP(O38,'IB-IM'!A:A,'IB-IM'!C:C)</f>
        <v>405</v>
      </c>
      <c r="N38" s="320">
        <f>TRUNC(ROUND(taux!$D$39*M38,2)/12*100)/100</f>
        <v>1875.26</v>
      </c>
      <c r="O38" s="319">
        <v>463</v>
      </c>
      <c r="R38" s="117"/>
      <c r="S38" s="114"/>
      <c r="T38" s="117"/>
      <c r="U38" s="125"/>
      <c r="V38" s="117"/>
    </row>
    <row r="39" spans="2:22" x14ac:dyDescent="0.3">
      <c r="B39" s="314">
        <v>9</v>
      </c>
      <c r="C39" s="355" t="s">
        <v>61</v>
      </c>
      <c r="D39" s="314">
        <f>LOOKUP(F39,'IB-IM'!A:A,'IB-IM'!C:C)</f>
        <v>425</v>
      </c>
      <c r="E39" s="315">
        <f>TRUNC(ROUND(taux!$D$39*D39,2)/12*100)/100</f>
        <v>1967.87</v>
      </c>
      <c r="F39" s="314">
        <v>493</v>
      </c>
      <c r="G39" s="316"/>
      <c r="H39" s="316"/>
      <c r="I39" s="358" t="s">
        <v>261</v>
      </c>
      <c r="J39" s="318">
        <f t="shared" si="0"/>
        <v>0</v>
      </c>
      <c r="K39" s="319">
        <v>9</v>
      </c>
      <c r="L39" s="356" t="s">
        <v>61</v>
      </c>
      <c r="M39" s="319">
        <f>LOOKUP(O39,'IB-IM'!A:A,'IB-IM'!C:C)</f>
        <v>425</v>
      </c>
      <c r="N39" s="320">
        <f>TRUNC(ROUND(taux!$D$39*M39,2)/12*100)/100</f>
        <v>1967.87</v>
      </c>
      <c r="O39" s="319">
        <v>493</v>
      </c>
      <c r="R39" s="117"/>
      <c r="S39" s="114"/>
      <c r="T39" s="117"/>
      <c r="U39" s="125"/>
      <c r="V39" s="117"/>
    </row>
    <row r="40" spans="2:22" x14ac:dyDescent="0.3">
      <c r="B40" s="314">
        <v>10</v>
      </c>
      <c r="C40" s="355" t="s">
        <v>61</v>
      </c>
      <c r="D40" s="314">
        <f>LOOKUP(F40,'IB-IM'!A:A,'IB-IM'!C:C)</f>
        <v>445</v>
      </c>
      <c r="E40" s="315">
        <f>TRUNC(ROUND(taux!$D$39*D40,2)/12*100)/100</f>
        <v>2060.48</v>
      </c>
      <c r="F40" s="314">
        <v>518</v>
      </c>
      <c r="G40" s="316"/>
      <c r="H40" s="316"/>
      <c r="I40" s="358" t="s">
        <v>294</v>
      </c>
      <c r="J40" s="318">
        <f t="shared" si="0"/>
        <v>0</v>
      </c>
      <c r="K40" s="319">
        <v>10</v>
      </c>
      <c r="L40" s="356" t="s">
        <v>62</v>
      </c>
      <c r="M40" s="319">
        <f>LOOKUP(O40,'IB-IM'!A:A,'IB-IM'!C:C)</f>
        <v>445</v>
      </c>
      <c r="N40" s="320">
        <f>TRUNC(ROUND(taux!$D$39*M40,2)/12*100)/100</f>
        <v>2060.48</v>
      </c>
      <c r="O40" s="319">
        <v>518</v>
      </c>
      <c r="R40" s="117"/>
      <c r="S40" s="114"/>
      <c r="T40" s="117"/>
      <c r="U40" s="125"/>
      <c r="V40" s="117"/>
    </row>
    <row r="41" spans="2:22" x14ac:dyDescent="0.3">
      <c r="B41" s="314">
        <v>11</v>
      </c>
      <c r="C41" s="355" t="s">
        <v>62</v>
      </c>
      <c r="D41" s="314">
        <f>LOOKUP(F41,'IB-IM'!A:A,'IB-IM'!C:C)</f>
        <v>468</v>
      </c>
      <c r="E41" s="315">
        <f>TRUNC(ROUND(taux!$D$39*D41,2)/12*100)/100</f>
        <v>2166.9699999999998</v>
      </c>
      <c r="F41" s="314">
        <v>551</v>
      </c>
      <c r="G41" s="316"/>
      <c r="H41" s="316"/>
      <c r="I41" s="358" t="s">
        <v>298</v>
      </c>
      <c r="J41" s="318">
        <f t="shared" si="0"/>
        <v>0</v>
      </c>
      <c r="K41" s="319">
        <v>11</v>
      </c>
      <c r="L41" s="356" t="s">
        <v>62</v>
      </c>
      <c r="M41" s="319">
        <f>LOOKUP(O41,'IB-IM'!A:A,'IB-IM'!C:C)</f>
        <v>468</v>
      </c>
      <c r="N41" s="320">
        <f>TRUNC(ROUND(taux!$D$39*M41,2)/12*100)/100</f>
        <v>2166.9699999999998</v>
      </c>
      <c r="O41" s="319">
        <v>551</v>
      </c>
      <c r="T41" s="114"/>
      <c r="V41" s="114"/>
    </row>
    <row r="42" spans="2:22" x14ac:dyDescent="0.3">
      <c r="B42" s="314">
        <v>12</v>
      </c>
      <c r="C42" s="355" t="s">
        <v>62</v>
      </c>
      <c r="D42" s="314">
        <f>LOOKUP(F42,'IB-IM'!A:A,'IB-IM'!C:C)</f>
        <v>491</v>
      </c>
      <c r="E42" s="315">
        <f>TRUNC(ROUND(taux!$D$39*D42,2)/12*100)/100</f>
        <v>2273.4699999999998</v>
      </c>
      <c r="F42" s="314">
        <v>581</v>
      </c>
      <c r="G42" s="316"/>
      <c r="H42" s="316"/>
      <c r="I42" s="358" t="s">
        <v>261</v>
      </c>
      <c r="J42" s="318">
        <f t="shared" si="0"/>
        <v>0</v>
      </c>
      <c r="K42" s="319">
        <v>12</v>
      </c>
      <c r="L42" s="356" t="s">
        <v>62</v>
      </c>
      <c r="M42" s="319">
        <f>LOOKUP(O42,'IB-IM'!A:A,'IB-IM'!C:C)</f>
        <v>491</v>
      </c>
      <c r="N42" s="320">
        <f>TRUNC(ROUND(taux!$D$39*M42,2)/12*100)/100</f>
        <v>2273.4699999999998</v>
      </c>
      <c r="O42" s="319">
        <v>581</v>
      </c>
      <c r="R42" s="115"/>
      <c r="T42" s="114"/>
      <c r="V42" s="114"/>
    </row>
    <row r="43" spans="2:22" x14ac:dyDescent="0.3">
      <c r="B43" s="314">
        <v>13</v>
      </c>
      <c r="C43" s="355"/>
      <c r="D43" s="314">
        <f>LOOKUP(F43,'IB-IM'!A:A,'IB-IM'!C:C)</f>
        <v>515</v>
      </c>
      <c r="E43" s="315">
        <f>TRUNC(ROUND(taux!$D$39*D43,2)/12*100)/100</f>
        <v>2384.6</v>
      </c>
      <c r="F43" s="314">
        <v>614</v>
      </c>
      <c r="G43" s="316"/>
      <c r="H43" s="316"/>
      <c r="I43" s="358" t="s">
        <v>261</v>
      </c>
      <c r="J43" s="318">
        <f t="shared" si="0"/>
        <v>0</v>
      </c>
      <c r="K43" s="319">
        <v>13</v>
      </c>
      <c r="L43" s="356"/>
      <c r="M43" s="319">
        <f>LOOKUP(O43,'IB-IM'!A:A,'IB-IM'!C:C)</f>
        <v>515</v>
      </c>
      <c r="N43" s="320">
        <f>TRUNC(ROUND(taux!$D$39*M43,2)/12*100)/100</f>
        <v>2384.6</v>
      </c>
      <c r="O43" s="319">
        <v>614</v>
      </c>
      <c r="T43" s="114"/>
      <c r="V43" s="114"/>
    </row>
    <row r="44" spans="2:22" x14ac:dyDescent="0.3">
      <c r="D44" s="114"/>
      <c r="F44" s="114"/>
      <c r="I44" s="134"/>
      <c r="K44" s="116"/>
      <c r="L44" s="116"/>
      <c r="M44" s="132"/>
      <c r="N44" s="116"/>
      <c r="O44" s="132"/>
      <c r="R44" s="117"/>
      <c r="S44" s="117"/>
      <c r="T44" s="117"/>
      <c r="U44" s="117"/>
      <c r="V44" s="117"/>
    </row>
    <row r="45" spans="2:22" x14ac:dyDescent="0.3">
      <c r="B45" s="115"/>
      <c r="D45" s="114"/>
      <c r="F45" s="114"/>
      <c r="K45" s="133"/>
      <c r="L45" s="116"/>
      <c r="M45" s="132"/>
      <c r="N45" s="116"/>
      <c r="O45" s="132"/>
      <c r="T45" s="117"/>
      <c r="U45" s="117"/>
      <c r="V45" s="117"/>
    </row>
    <row r="46" spans="2:22" ht="16.5" x14ac:dyDescent="0.35">
      <c r="B46" s="68" t="s">
        <v>156</v>
      </c>
      <c r="D46" s="114"/>
      <c r="F46" s="114"/>
      <c r="K46" s="116" t="s">
        <v>156</v>
      </c>
      <c r="L46" s="118" t="s">
        <v>247</v>
      </c>
      <c r="M46" s="132"/>
      <c r="N46" s="116"/>
      <c r="O46" s="132"/>
      <c r="T46" s="114"/>
      <c r="V46" s="114"/>
    </row>
    <row r="47" spans="2:22" ht="15.75" thickBot="1" x14ac:dyDescent="0.35">
      <c r="B47" s="117"/>
      <c r="C47" s="117"/>
      <c r="D47" s="117"/>
      <c r="E47" s="117"/>
      <c r="F47" s="117"/>
      <c r="K47" s="123"/>
      <c r="L47" s="123"/>
      <c r="M47" s="123"/>
      <c r="N47" s="123"/>
      <c r="O47" s="123"/>
      <c r="R47" s="117"/>
      <c r="S47" s="117"/>
      <c r="T47" s="117"/>
      <c r="U47" s="125"/>
      <c r="V47" s="117"/>
    </row>
    <row r="48" spans="2:22" x14ac:dyDescent="0.3">
      <c r="B48" s="359" t="s">
        <v>50</v>
      </c>
      <c r="C48" s="328" t="s">
        <v>51</v>
      </c>
      <c r="D48" s="326" t="s">
        <v>52</v>
      </c>
      <c r="E48" s="326" t="s">
        <v>53</v>
      </c>
      <c r="F48" s="326" t="s">
        <v>52</v>
      </c>
      <c r="G48" s="369"/>
      <c r="H48" s="353"/>
      <c r="I48" s="353"/>
      <c r="J48" s="353"/>
      <c r="K48" s="372" t="s">
        <v>50</v>
      </c>
      <c r="L48" s="333" t="s">
        <v>51</v>
      </c>
      <c r="M48" s="331" t="s">
        <v>52</v>
      </c>
      <c r="N48" s="331" t="s">
        <v>53</v>
      </c>
      <c r="O48" s="360" t="s">
        <v>52</v>
      </c>
      <c r="R48" s="117"/>
      <c r="S48" s="117"/>
      <c r="T48" s="117"/>
      <c r="U48" s="125"/>
      <c r="V48" s="117"/>
    </row>
    <row r="49" spans="2:22" x14ac:dyDescent="0.3">
      <c r="B49" s="361"/>
      <c r="C49" s="316"/>
      <c r="D49" s="355" t="s">
        <v>55</v>
      </c>
      <c r="E49" s="316" t="s">
        <v>56</v>
      </c>
      <c r="F49" s="355" t="s">
        <v>57</v>
      </c>
      <c r="G49" s="370"/>
      <c r="H49" s="113"/>
      <c r="I49" s="113"/>
      <c r="J49" s="113"/>
      <c r="K49" s="373"/>
      <c r="L49" s="321"/>
      <c r="M49" s="356" t="s">
        <v>55</v>
      </c>
      <c r="N49" s="321" t="s">
        <v>56</v>
      </c>
      <c r="O49" s="362" t="s">
        <v>57</v>
      </c>
      <c r="R49" s="117"/>
      <c r="S49" s="117"/>
      <c r="T49" s="117"/>
      <c r="U49" s="125"/>
      <c r="V49" s="117"/>
    </row>
    <row r="50" spans="2:22" x14ac:dyDescent="0.3">
      <c r="B50" s="338"/>
      <c r="C50" s="314"/>
      <c r="D50" s="314"/>
      <c r="E50" s="315"/>
      <c r="F50" s="314"/>
      <c r="G50" s="370"/>
      <c r="H50" s="113"/>
      <c r="I50" s="113"/>
      <c r="J50" s="113"/>
      <c r="K50" s="374"/>
      <c r="L50" s="319"/>
      <c r="M50" s="319"/>
      <c r="N50" s="320"/>
      <c r="O50" s="363"/>
      <c r="R50" s="117"/>
      <c r="S50" s="117"/>
      <c r="T50" s="117"/>
      <c r="U50" s="125"/>
      <c r="V50" s="117"/>
    </row>
    <row r="51" spans="2:22" x14ac:dyDescent="0.3">
      <c r="B51" s="338">
        <v>1</v>
      </c>
      <c r="C51" s="314" t="s">
        <v>63</v>
      </c>
      <c r="D51" s="314">
        <f>LOOKUP(F51,'IB-IM'!A:A,'IB-IM'!C:C)</f>
        <v>365</v>
      </c>
      <c r="E51" s="315">
        <f>TRUNC(ROUND(taux!$D$39*D51,2)/12*100)/100</f>
        <v>1690.05</v>
      </c>
      <c r="F51" s="314">
        <v>404</v>
      </c>
      <c r="G51" s="370"/>
      <c r="H51" s="113"/>
      <c r="I51" s="113"/>
      <c r="J51" s="113"/>
      <c r="K51" s="374">
        <v>1</v>
      </c>
      <c r="L51" s="319" t="s">
        <v>63</v>
      </c>
      <c r="M51" s="319">
        <f>LOOKUP(O51,'IB-IM'!A:A,'IB-IM'!C:C)</f>
        <v>365</v>
      </c>
      <c r="N51" s="320">
        <f>TRUNC(ROUND(taux!$D$39*M51,2)/12*100)/100</f>
        <v>1690.05</v>
      </c>
      <c r="O51" s="363">
        <v>404</v>
      </c>
      <c r="R51" s="117"/>
      <c r="S51" s="117"/>
      <c r="T51" s="117"/>
      <c r="U51" s="125"/>
      <c r="V51" s="117"/>
    </row>
    <row r="52" spans="2:22" x14ac:dyDescent="0.3">
      <c r="B52" s="338">
        <v>2</v>
      </c>
      <c r="C52" s="314" t="s">
        <v>60</v>
      </c>
      <c r="D52" s="314">
        <f>LOOKUP(F52,'IB-IM'!A:A,'IB-IM'!C:C)</f>
        <v>380</v>
      </c>
      <c r="E52" s="315">
        <f>TRUNC(ROUND(taux!$D$39*D52,2)/12*100)/100</f>
        <v>1759.51</v>
      </c>
      <c r="F52" s="314">
        <v>430</v>
      </c>
      <c r="G52" s="370"/>
      <c r="H52" s="113"/>
      <c r="I52" s="113"/>
      <c r="J52" s="113"/>
      <c r="K52" s="374">
        <v>2</v>
      </c>
      <c r="L52" s="319" t="s">
        <v>60</v>
      </c>
      <c r="M52" s="319">
        <f>LOOKUP(O52,'IB-IM'!A:A,'IB-IM'!C:C)</f>
        <v>380</v>
      </c>
      <c r="N52" s="320">
        <f>TRUNC(ROUND(taux!$D$39*M52,2)/12*100)/100</f>
        <v>1759.51</v>
      </c>
      <c r="O52" s="363">
        <v>430</v>
      </c>
      <c r="R52" s="117"/>
      <c r="S52" s="117"/>
      <c r="T52" s="117"/>
      <c r="U52" s="125"/>
      <c r="V52" s="117"/>
    </row>
    <row r="53" spans="2:22" x14ac:dyDescent="0.3">
      <c r="B53" s="338">
        <v>3</v>
      </c>
      <c r="C53" s="314" t="s">
        <v>60</v>
      </c>
      <c r="D53" s="314">
        <f>LOOKUP(F53,'IB-IM'!A:A,'IB-IM'!C:C)</f>
        <v>395</v>
      </c>
      <c r="E53" s="315">
        <f>TRUNC(ROUND(taux!$D$39*D53,2)/12*100)/100</f>
        <v>1828.96</v>
      </c>
      <c r="F53" s="314">
        <v>450</v>
      </c>
      <c r="G53" s="370"/>
      <c r="H53" s="113"/>
      <c r="I53" s="113"/>
      <c r="J53" s="113"/>
      <c r="K53" s="374">
        <v>3</v>
      </c>
      <c r="L53" s="319" t="s">
        <v>60</v>
      </c>
      <c r="M53" s="319">
        <f>LOOKUP(O53,'IB-IM'!A:A,'IB-IM'!C:C)</f>
        <v>395</v>
      </c>
      <c r="N53" s="320">
        <f>TRUNC(ROUND(taux!$D$39*M53,2)/12*100)/100</f>
        <v>1828.96</v>
      </c>
      <c r="O53" s="363">
        <v>450</v>
      </c>
      <c r="R53" s="117"/>
      <c r="S53" s="114"/>
      <c r="T53" s="117"/>
      <c r="U53" s="125"/>
      <c r="V53" s="117"/>
    </row>
    <row r="54" spans="2:22" x14ac:dyDescent="0.3">
      <c r="B54" s="338">
        <v>4</v>
      </c>
      <c r="C54" s="314" t="s">
        <v>60</v>
      </c>
      <c r="D54" s="314">
        <f>LOOKUP(F54,'IB-IM'!A:A,'IB-IM'!C:C)</f>
        <v>410</v>
      </c>
      <c r="E54" s="315">
        <f>TRUNC(ROUND(taux!$D$39*D54,2)/12*100)/100</f>
        <v>1898.42</v>
      </c>
      <c r="F54" s="314">
        <v>469</v>
      </c>
      <c r="G54" s="370"/>
      <c r="H54" s="113"/>
      <c r="I54" s="113"/>
      <c r="J54" s="113"/>
      <c r="K54" s="374">
        <v>4</v>
      </c>
      <c r="L54" s="319" t="s">
        <v>60</v>
      </c>
      <c r="M54" s="319">
        <f>LOOKUP(O54,'IB-IM'!A:A,'IB-IM'!C:C)</f>
        <v>410</v>
      </c>
      <c r="N54" s="320">
        <f>TRUNC(ROUND(taux!$D$39*M54,2)/12*100)/100</f>
        <v>1898.42</v>
      </c>
      <c r="O54" s="363">
        <v>469</v>
      </c>
      <c r="R54" s="114"/>
      <c r="S54" s="114"/>
      <c r="T54" s="117"/>
      <c r="U54" s="125"/>
      <c r="V54" s="114"/>
    </row>
    <row r="55" spans="2:22" x14ac:dyDescent="0.3">
      <c r="B55" s="338">
        <v>5</v>
      </c>
      <c r="C55" s="314" t="s">
        <v>60</v>
      </c>
      <c r="D55" s="314">
        <f>LOOKUP(F55,'IB-IM'!A:A,'IB-IM'!C:C)</f>
        <v>428</v>
      </c>
      <c r="E55" s="315">
        <f>TRUNC(ROUND(taux!$D$39*D55,2)/12*100)/100</f>
        <v>1981.76</v>
      </c>
      <c r="F55" s="314">
        <v>497</v>
      </c>
      <c r="G55" s="370"/>
      <c r="H55" s="113"/>
      <c r="I55" s="113"/>
      <c r="J55" s="113"/>
      <c r="K55" s="374">
        <v>5</v>
      </c>
      <c r="L55" s="319" t="s">
        <v>60</v>
      </c>
      <c r="M55" s="319">
        <f>LOOKUP(O55,'IB-IM'!A:A,'IB-IM'!C:C)</f>
        <v>428</v>
      </c>
      <c r="N55" s="320">
        <f>TRUNC(ROUND(taux!$D$39*M55,2)/12*100)/100</f>
        <v>1981.76</v>
      </c>
      <c r="O55" s="363">
        <v>497</v>
      </c>
      <c r="R55" s="114"/>
      <c r="S55" s="114"/>
      <c r="T55" s="117"/>
      <c r="U55" s="125"/>
      <c r="V55" s="114"/>
    </row>
    <row r="56" spans="2:22" x14ac:dyDescent="0.3">
      <c r="B56" s="338">
        <v>6</v>
      </c>
      <c r="C56" s="355" t="s">
        <v>61</v>
      </c>
      <c r="D56" s="314">
        <f>LOOKUP(F56,'IB-IM'!A:A,'IB-IM'!C:C)</f>
        <v>449</v>
      </c>
      <c r="E56" s="315">
        <f>TRUNC(ROUND(taux!$D$39*D56,2)/12*100)/100</f>
        <v>2079</v>
      </c>
      <c r="F56" s="314">
        <v>524</v>
      </c>
      <c r="G56" s="370"/>
      <c r="H56" s="113"/>
      <c r="I56" s="113"/>
      <c r="J56" s="113"/>
      <c r="K56" s="374">
        <v>6</v>
      </c>
      <c r="L56" s="356" t="s">
        <v>60</v>
      </c>
      <c r="M56" s="319">
        <f>LOOKUP(O56,'IB-IM'!A:A,'IB-IM'!C:C)</f>
        <v>449</v>
      </c>
      <c r="N56" s="320">
        <f>TRUNC(ROUND(taux!$D$39*M56,2)/12*100)/100</f>
        <v>2079</v>
      </c>
      <c r="O56" s="363">
        <v>524</v>
      </c>
      <c r="R56" s="114"/>
      <c r="S56" s="114"/>
      <c r="T56" s="117"/>
      <c r="U56" s="125"/>
      <c r="V56" s="114"/>
    </row>
    <row r="57" spans="2:22" x14ac:dyDescent="0.3">
      <c r="B57" s="364">
        <v>7</v>
      </c>
      <c r="C57" s="355" t="s">
        <v>61</v>
      </c>
      <c r="D57" s="314">
        <f>LOOKUP(F57,'IB-IM'!A:A,'IB-IM'!C:C)</f>
        <v>471</v>
      </c>
      <c r="E57" s="315">
        <f>TRUNC(ROUND(taux!$D$39*D57,2)/12*100)/100</f>
        <v>2180.86</v>
      </c>
      <c r="F57" s="355">
        <v>555</v>
      </c>
      <c r="G57" s="370"/>
      <c r="H57" s="113"/>
      <c r="I57" s="113"/>
      <c r="J57" s="113"/>
      <c r="K57" s="375">
        <v>7</v>
      </c>
      <c r="L57" s="356" t="s">
        <v>61</v>
      </c>
      <c r="M57" s="319">
        <f>LOOKUP(O57,'IB-IM'!A:A,'IB-IM'!C:C)</f>
        <v>471</v>
      </c>
      <c r="N57" s="320">
        <f>TRUNC(ROUND(taux!$D$39*M57,2)/12*100)/100</f>
        <v>2180.86</v>
      </c>
      <c r="O57" s="362">
        <v>555</v>
      </c>
      <c r="R57" s="114"/>
      <c r="S57" s="114"/>
      <c r="T57" s="117"/>
      <c r="U57" s="125"/>
      <c r="V57" s="114"/>
    </row>
    <row r="58" spans="2:22" x14ac:dyDescent="0.3">
      <c r="B58" s="364">
        <v>8</v>
      </c>
      <c r="C58" s="355" t="s">
        <v>61</v>
      </c>
      <c r="D58" s="314">
        <f>LOOKUP(F58,'IB-IM'!A:A,'IB-IM'!C:C)</f>
        <v>494</v>
      </c>
      <c r="E58" s="315">
        <f>TRUNC(ROUND(taux!$D$39*D58,2)/12*100)/100</f>
        <v>2287.36</v>
      </c>
      <c r="F58" s="355">
        <v>585</v>
      </c>
      <c r="G58" s="370"/>
      <c r="H58" s="113"/>
      <c r="I58" s="113"/>
      <c r="J58" s="113"/>
      <c r="K58" s="375">
        <v>8</v>
      </c>
      <c r="L58" s="356" t="s">
        <v>61</v>
      </c>
      <c r="M58" s="319">
        <f>LOOKUP(O58,'IB-IM'!A:A,'IB-IM'!C:C)</f>
        <v>494</v>
      </c>
      <c r="N58" s="320">
        <f>TRUNC(ROUND(taux!$D$39*M58,2)/12*100)/100</f>
        <v>2287.36</v>
      </c>
      <c r="O58" s="362">
        <v>585</v>
      </c>
      <c r="R58" s="114"/>
      <c r="S58" s="114"/>
      <c r="T58" s="117"/>
      <c r="U58" s="125"/>
      <c r="V58" s="114"/>
    </row>
    <row r="59" spans="2:22" x14ac:dyDescent="0.3">
      <c r="B59" s="364">
        <v>9</v>
      </c>
      <c r="C59" s="355" t="s">
        <v>61</v>
      </c>
      <c r="D59" s="314">
        <f>LOOKUP(F59,'IB-IM'!A:A,'IB-IM'!C:C)</f>
        <v>519</v>
      </c>
      <c r="E59" s="315">
        <f>TRUNC(ROUND(taux!$D$39*D59,2)/12*100)/100</f>
        <v>2403.12</v>
      </c>
      <c r="F59" s="355">
        <v>619</v>
      </c>
      <c r="G59" s="370"/>
      <c r="H59" s="113"/>
      <c r="I59" s="113"/>
      <c r="J59" s="113"/>
      <c r="K59" s="375">
        <v>9</v>
      </c>
      <c r="L59" s="356" t="s">
        <v>61</v>
      </c>
      <c r="M59" s="319">
        <f>LOOKUP(O59,'IB-IM'!A:A,'IB-IM'!C:C)</f>
        <v>519</v>
      </c>
      <c r="N59" s="320">
        <f>TRUNC(ROUND(taux!$D$39*M59,2)/12*100)/100</f>
        <v>2403.12</v>
      </c>
      <c r="O59" s="362">
        <v>619</v>
      </c>
    </row>
    <row r="60" spans="2:22" x14ac:dyDescent="0.3">
      <c r="B60" s="364">
        <v>10</v>
      </c>
      <c r="C60" s="355" t="s">
        <v>61</v>
      </c>
      <c r="D60" s="314">
        <f>LOOKUP(F60,'IB-IM'!A:A,'IB-IM'!C:C)</f>
        <v>540</v>
      </c>
      <c r="E60" s="315">
        <f>TRUNC(ROUND(taux!$D$39*D60,2)/12*100)/100</f>
        <v>2500.35</v>
      </c>
      <c r="F60" s="355">
        <v>646</v>
      </c>
      <c r="G60" s="370"/>
      <c r="H60" s="113"/>
      <c r="I60" s="113"/>
      <c r="J60" s="113"/>
      <c r="K60" s="375">
        <v>10</v>
      </c>
      <c r="L60" s="356" t="s">
        <v>61</v>
      </c>
      <c r="M60" s="319">
        <f>LOOKUP(O60,'IB-IM'!A:A,'IB-IM'!C:C)</f>
        <v>540</v>
      </c>
      <c r="N60" s="320">
        <f>TRUNC(ROUND(taux!$D$39*M60,2)/12*100)/100</f>
        <v>2500.35</v>
      </c>
      <c r="O60" s="362">
        <v>646</v>
      </c>
    </row>
    <row r="61" spans="2:22" ht="15.75" thickBot="1" x14ac:dyDescent="0.35">
      <c r="B61" s="365">
        <v>11</v>
      </c>
      <c r="C61" s="366"/>
      <c r="D61" s="342">
        <f>LOOKUP(F61,'IB-IM'!A:A,'IB-IM'!C:C)</f>
        <v>562</v>
      </c>
      <c r="E61" s="343">
        <f>TRUNC(ROUND(taux!$D$39*D61,2)/12*100)/100</f>
        <v>2602.2199999999998</v>
      </c>
      <c r="F61" s="366">
        <v>675</v>
      </c>
      <c r="G61" s="371"/>
      <c r="H61" s="354"/>
      <c r="I61" s="354"/>
      <c r="J61" s="354"/>
      <c r="K61" s="376">
        <v>11</v>
      </c>
      <c r="L61" s="367"/>
      <c r="M61" s="346">
        <f>LOOKUP(O61,'IB-IM'!A:A,'IB-IM'!C:C)</f>
        <v>562</v>
      </c>
      <c r="N61" s="348">
        <f>TRUNC(ROUND(taux!$D$39*M61,2)/12*100)/100</f>
        <v>2602.2199999999998</v>
      </c>
      <c r="O61" s="368">
        <v>675</v>
      </c>
    </row>
  </sheetData>
  <mergeCells count="1">
    <mergeCell ref="H9:I9"/>
  </mergeCells>
  <phoneticPr fontId="0" type="noConversion"/>
  <pageMargins left="0.17" right="0.1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11"/>
  </sheetPr>
  <dimension ref="A2:V70"/>
  <sheetViews>
    <sheetView showGridLines="0" topLeftCell="A2" zoomScale="80" zoomScaleNormal="80" workbookViewId="0">
      <selection activeCell="I39" sqref="I39"/>
    </sheetView>
  </sheetViews>
  <sheetFormatPr baseColWidth="10" defaultRowHeight="12.75" x14ac:dyDescent="0.2"/>
  <cols>
    <col min="1" max="1" width="11.42578125" style="50"/>
    <col min="2" max="6" width="11.42578125" style="51"/>
    <col min="7" max="13" width="11.42578125" style="50"/>
    <col min="14" max="14" width="3.5703125" style="50" customWidth="1"/>
    <col min="15" max="16384" width="11.42578125" style="50"/>
  </cols>
  <sheetData>
    <row r="2" spans="1:22" x14ac:dyDescent="0.2">
      <c r="B2" s="103" t="s">
        <v>316</v>
      </c>
      <c r="D2" s="51" t="s">
        <v>312</v>
      </c>
      <c r="E2" s="112"/>
      <c r="F2" s="140" t="s">
        <v>325</v>
      </c>
      <c r="O2" s="108"/>
    </row>
    <row r="3" spans="1:22" ht="15" x14ac:dyDescent="0.3">
      <c r="A3" s="68" t="s">
        <v>178</v>
      </c>
      <c r="E3" s="113" t="s">
        <v>181</v>
      </c>
      <c r="G3" s="51"/>
    </row>
    <row r="4" spans="1:22" ht="15" x14ac:dyDescent="0.3">
      <c r="A4" s="68" t="s">
        <v>179</v>
      </c>
      <c r="E4" s="265" t="s">
        <v>182</v>
      </c>
      <c r="F4" s="264"/>
      <c r="G4" s="264"/>
      <c r="I4" s="266" t="s">
        <v>357</v>
      </c>
      <c r="J4" s="266"/>
      <c r="K4" s="266"/>
      <c r="L4" s="266"/>
    </row>
    <row r="5" spans="1:22" ht="15" x14ac:dyDescent="0.3">
      <c r="A5" s="263" t="s">
        <v>180</v>
      </c>
      <c r="B5" s="264"/>
      <c r="C5" s="264"/>
      <c r="E5" s="113" t="s">
        <v>183</v>
      </c>
      <c r="G5" s="51"/>
    </row>
    <row r="6" spans="1:22" ht="15" x14ac:dyDescent="0.3">
      <c r="E6" s="113" t="s">
        <v>184</v>
      </c>
      <c r="G6" s="51"/>
    </row>
    <row r="7" spans="1:22" ht="15" x14ac:dyDescent="0.3">
      <c r="A7" s="141"/>
      <c r="B7" s="142"/>
      <c r="C7" s="142"/>
      <c r="D7" s="142"/>
      <c r="E7" s="143"/>
      <c r="F7" s="142"/>
      <c r="G7" s="142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5" x14ac:dyDescent="0.3">
      <c r="E8" s="113"/>
      <c r="G8" s="51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</row>
    <row r="9" spans="1:22" x14ac:dyDescent="0.2">
      <c r="A9" s="145"/>
      <c r="B9" s="103" t="s">
        <v>317</v>
      </c>
      <c r="C9" s="50"/>
      <c r="D9" s="50" t="s">
        <v>313</v>
      </c>
      <c r="E9" s="50"/>
      <c r="G9" s="51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15" x14ac:dyDescent="0.3">
      <c r="A10" s="144" t="s">
        <v>185</v>
      </c>
      <c r="B10" s="50"/>
      <c r="C10" s="50"/>
      <c r="D10" s="50"/>
      <c r="E10" s="50"/>
      <c r="G10" s="51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ht="15" x14ac:dyDescent="0.3">
      <c r="A11" s="144" t="s">
        <v>186</v>
      </c>
      <c r="B11" s="50"/>
      <c r="C11" s="50"/>
      <c r="D11" s="50"/>
      <c r="E11" s="50"/>
      <c r="G11" s="51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ht="15" x14ac:dyDescent="0.3">
      <c r="A12" s="144" t="s">
        <v>187</v>
      </c>
      <c r="B12" s="50"/>
      <c r="C12" s="50"/>
      <c r="D12" s="50"/>
      <c r="E12" s="50"/>
      <c r="G12" s="51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ht="15" x14ac:dyDescent="0.3">
      <c r="A13" s="141"/>
      <c r="B13" s="142"/>
      <c r="C13" s="142"/>
      <c r="D13" s="142"/>
      <c r="E13" s="143"/>
      <c r="F13" s="142"/>
      <c r="G13" s="142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15" x14ac:dyDescent="0.3">
      <c r="E14" s="113"/>
      <c r="G14" s="51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22" x14ac:dyDescent="0.2"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2" x14ac:dyDescent="0.2"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x14ac:dyDescent="0.2">
      <c r="A17" s="12" t="s">
        <v>67</v>
      </c>
      <c r="B17" s="62"/>
      <c r="C17" s="62"/>
      <c r="D17" s="62"/>
      <c r="E17" s="62"/>
      <c r="F17" s="62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8" spans="1:22" x14ac:dyDescent="0.2">
      <c r="A18" s="13"/>
      <c r="B18" s="63" t="s">
        <v>50</v>
      </c>
      <c r="C18" s="63" t="s">
        <v>51</v>
      </c>
      <c r="D18" s="63" t="s">
        <v>52</v>
      </c>
      <c r="E18" s="63" t="s">
        <v>53</v>
      </c>
      <c r="F18" s="63" t="s">
        <v>52</v>
      </c>
      <c r="I18" s="147"/>
      <c r="J18" s="147"/>
      <c r="K18" s="147"/>
      <c r="L18" s="147"/>
      <c r="M18" s="147"/>
      <c r="N18" s="146"/>
      <c r="O18" s="147"/>
      <c r="P18" s="147"/>
      <c r="Q18" s="147"/>
      <c r="R18" s="146"/>
      <c r="S18" s="146"/>
      <c r="T18" s="146"/>
      <c r="U18" s="146"/>
      <c r="V18" s="146"/>
    </row>
    <row r="19" spans="1:22" x14ac:dyDescent="0.2">
      <c r="A19" s="13"/>
      <c r="B19" s="62"/>
      <c r="C19" s="62"/>
      <c r="D19" s="63" t="s">
        <v>55</v>
      </c>
      <c r="E19" s="63" t="s">
        <v>56</v>
      </c>
      <c r="F19" s="63" t="s">
        <v>57</v>
      </c>
      <c r="I19" s="148"/>
      <c r="J19" s="148"/>
      <c r="K19" s="147"/>
      <c r="L19" s="147"/>
      <c r="M19" s="147"/>
      <c r="N19" s="146"/>
      <c r="O19" s="147"/>
      <c r="P19" s="147"/>
      <c r="Q19" s="147"/>
      <c r="R19" s="146"/>
      <c r="S19" s="146"/>
      <c r="T19" s="146"/>
      <c r="U19" s="146"/>
      <c r="V19" s="146"/>
    </row>
    <row r="20" spans="1:22" x14ac:dyDescent="0.2">
      <c r="A20" s="13"/>
      <c r="B20" s="62"/>
      <c r="C20" s="62"/>
      <c r="D20" s="62"/>
      <c r="E20" s="62"/>
      <c r="F20" s="62"/>
      <c r="I20" s="148"/>
      <c r="J20" s="148"/>
      <c r="K20" s="146"/>
      <c r="L20" s="146"/>
      <c r="M20" s="146"/>
      <c r="N20" s="146"/>
      <c r="O20" s="149"/>
      <c r="P20" s="148"/>
      <c r="Q20" s="149"/>
      <c r="R20" s="146"/>
      <c r="S20" s="146"/>
      <c r="T20" s="146"/>
      <c r="U20" s="146"/>
      <c r="V20" s="146"/>
    </row>
    <row r="21" spans="1:22" x14ac:dyDescent="0.2">
      <c r="A21" s="13"/>
      <c r="B21" s="63">
        <v>1</v>
      </c>
      <c r="C21" s="63" t="s">
        <v>63</v>
      </c>
      <c r="D21" s="15">
        <f>LOOKUP(F21,'IB-IM'!A:A,'IB-IM'!C:C)</f>
        <v>327</v>
      </c>
      <c r="E21" s="67">
        <f>TRUNC(ROUND(taux!$D$39*D21,2)/12*100)/100</f>
        <v>1514.1</v>
      </c>
      <c r="F21" s="63">
        <v>350</v>
      </c>
      <c r="I21" s="147"/>
      <c r="J21" s="147"/>
      <c r="K21" s="147"/>
      <c r="L21" s="150"/>
      <c r="M21" s="146"/>
      <c r="N21" s="146"/>
      <c r="O21" s="147"/>
      <c r="P21" s="150"/>
      <c r="Q21" s="147"/>
      <c r="R21" s="146"/>
      <c r="S21" s="146"/>
      <c r="T21" s="146"/>
      <c r="U21" s="146"/>
      <c r="V21" s="146"/>
    </row>
    <row r="22" spans="1:22" x14ac:dyDescent="0.2">
      <c r="A22" s="13"/>
      <c r="B22" s="63">
        <v>2</v>
      </c>
      <c r="C22" s="63" t="s">
        <v>60</v>
      </c>
      <c r="D22" s="15">
        <f>LOOKUP(F22,'IB-IM'!A:A,'IB-IM'!C:C)</f>
        <v>332</v>
      </c>
      <c r="E22" s="67">
        <f>TRUNC(ROUND(taux!$D$39*D22,2)/12*100)/100</f>
        <v>1537.25</v>
      </c>
      <c r="F22" s="63">
        <v>357</v>
      </c>
      <c r="I22" s="147"/>
      <c r="J22" s="147"/>
      <c r="K22" s="147"/>
      <c r="L22" s="150"/>
      <c r="M22" s="146"/>
      <c r="N22" s="146"/>
      <c r="O22" s="147"/>
      <c r="P22" s="150"/>
      <c r="Q22" s="147"/>
      <c r="R22" s="146"/>
      <c r="S22" s="146"/>
      <c r="T22" s="146"/>
      <c r="U22" s="146"/>
      <c r="V22" s="146"/>
    </row>
    <row r="23" spans="1:22" x14ac:dyDescent="0.2">
      <c r="A23" s="13"/>
      <c r="B23" s="63">
        <v>3</v>
      </c>
      <c r="C23" s="63" t="s">
        <v>61</v>
      </c>
      <c r="D23" s="15">
        <f>LOOKUP(F23,'IB-IM'!A:A,'IB-IM'!C:C)</f>
        <v>346</v>
      </c>
      <c r="E23" s="67">
        <f>TRUNC(ROUND(taux!$D$39*D23,2)/12*100)/100</f>
        <v>1602.08</v>
      </c>
      <c r="F23" s="63">
        <v>375</v>
      </c>
      <c r="I23" s="147"/>
      <c r="J23" s="147"/>
      <c r="K23" s="147"/>
      <c r="L23" s="150"/>
      <c r="M23" s="146"/>
      <c r="N23" s="146"/>
      <c r="O23" s="147"/>
      <c r="P23" s="150"/>
      <c r="Q23" s="147"/>
      <c r="R23" s="146"/>
      <c r="S23" s="146"/>
      <c r="T23" s="146"/>
      <c r="U23" s="146"/>
      <c r="V23" s="146"/>
    </row>
    <row r="24" spans="1:22" x14ac:dyDescent="0.2">
      <c r="A24" s="65"/>
      <c r="B24" s="63">
        <v>4</v>
      </c>
      <c r="C24" s="63" t="s">
        <v>61</v>
      </c>
      <c r="D24" s="15">
        <f>LOOKUP(F24,'IB-IM'!A:A,'IB-IM'!C:C)</f>
        <v>370</v>
      </c>
      <c r="E24" s="67">
        <f>TRUNC(ROUND(taux!$D$39*D24,2)/12*100)/100</f>
        <v>1713.2</v>
      </c>
      <c r="F24" s="63">
        <v>416</v>
      </c>
      <c r="I24" s="147"/>
      <c r="J24" s="147"/>
      <c r="K24" s="147"/>
      <c r="L24" s="150"/>
      <c r="M24" s="146"/>
      <c r="N24" s="146"/>
      <c r="O24" s="147"/>
      <c r="P24" s="150"/>
      <c r="Q24" s="147"/>
      <c r="R24" s="146"/>
      <c r="S24" s="146"/>
      <c r="T24" s="146"/>
      <c r="U24" s="146"/>
      <c r="V24" s="146"/>
    </row>
    <row r="25" spans="1:22" x14ac:dyDescent="0.2">
      <c r="A25" s="13"/>
      <c r="B25" s="63">
        <v>5</v>
      </c>
      <c r="C25" s="63" t="s">
        <v>62</v>
      </c>
      <c r="D25" s="15">
        <f>LOOKUP(F25,'IB-IM'!A:A,'IB-IM'!C:C)</f>
        <v>394</v>
      </c>
      <c r="E25" s="67">
        <f>TRUNC(ROUND(taux!$D$39*D25,2)/12*100)/100</f>
        <v>1824.33</v>
      </c>
      <c r="F25" s="63">
        <v>449</v>
      </c>
      <c r="I25" s="147"/>
      <c r="J25" s="147"/>
      <c r="K25" s="147"/>
      <c r="L25" s="150"/>
      <c r="M25" s="146"/>
      <c r="N25" s="146"/>
      <c r="O25" s="147"/>
      <c r="P25" s="150"/>
      <c r="Q25" s="147"/>
      <c r="R25" s="146"/>
      <c r="S25" s="146"/>
      <c r="T25" s="146"/>
      <c r="U25" s="146"/>
      <c r="V25" s="146"/>
    </row>
    <row r="26" spans="1:22" x14ac:dyDescent="0.2">
      <c r="A26" s="13"/>
      <c r="B26" s="63">
        <v>6</v>
      </c>
      <c r="C26" s="63" t="s">
        <v>62</v>
      </c>
      <c r="D26" s="15">
        <f>LOOKUP(F26,'IB-IM'!A:A,'IB-IM'!C:C)</f>
        <v>420</v>
      </c>
      <c r="E26" s="67">
        <f>TRUNC(ROUND(taux!$D$39*D26,2)/12*100)/100</f>
        <v>1944.72</v>
      </c>
      <c r="F26" s="63">
        <v>486</v>
      </c>
      <c r="I26" s="147"/>
      <c r="J26" s="147"/>
      <c r="K26" s="147"/>
      <c r="L26" s="150"/>
      <c r="M26" s="146"/>
      <c r="N26" s="146"/>
      <c r="O26" s="147"/>
      <c r="P26" s="150"/>
      <c r="Q26" s="147"/>
      <c r="R26" s="146"/>
      <c r="S26" s="146"/>
      <c r="T26" s="146"/>
      <c r="U26" s="146"/>
      <c r="V26" s="146"/>
    </row>
    <row r="27" spans="1:22" x14ac:dyDescent="0.2">
      <c r="A27" s="13"/>
      <c r="B27" s="63">
        <v>7</v>
      </c>
      <c r="C27" s="63" t="s">
        <v>62</v>
      </c>
      <c r="D27" s="15">
        <f>LOOKUP(F27,'IB-IM'!A:A,'IB-IM'!C:C)</f>
        <v>450</v>
      </c>
      <c r="E27" s="67">
        <f>TRUNC(ROUND(taux!$D$39*D27,2)/12*100)/100</f>
        <v>2083.63</v>
      </c>
      <c r="F27" s="63">
        <v>525</v>
      </c>
      <c r="I27" s="147"/>
      <c r="J27" s="147"/>
      <c r="K27" s="147"/>
      <c r="L27" s="150"/>
      <c r="M27" s="146"/>
      <c r="N27" s="146"/>
      <c r="O27" s="147"/>
      <c r="P27" s="150"/>
      <c r="Q27" s="147"/>
      <c r="R27" s="146"/>
      <c r="S27" s="146"/>
      <c r="T27" s="146"/>
      <c r="U27" s="146"/>
      <c r="V27" s="146"/>
    </row>
    <row r="28" spans="1:22" x14ac:dyDescent="0.2">
      <c r="A28" s="13"/>
      <c r="B28" s="63">
        <v>8</v>
      </c>
      <c r="C28" s="62" t="s">
        <v>62</v>
      </c>
      <c r="D28" s="15">
        <f>LOOKUP(F28,'IB-IM'!A:A,'IB-IM'!C:C)</f>
        <v>483</v>
      </c>
      <c r="E28" s="67">
        <f>TRUNC(ROUND(taux!$D$39*D28,2)/12*100)/100</f>
        <v>2236.4299999999998</v>
      </c>
      <c r="F28" s="63">
        <v>572</v>
      </c>
      <c r="I28" s="147"/>
      <c r="J28" s="147"/>
      <c r="K28" s="147"/>
      <c r="L28" s="150"/>
      <c r="M28" s="146"/>
      <c r="N28" s="146"/>
      <c r="O28" s="147"/>
      <c r="P28" s="150"/>
      <c r="Q28" s="147"/>
      <c r="R28" s="146"/>
      <c r="S28" s="146"/>
      <c r="T28" s="146"/>
      <c r="U28" s="146"/>
      <c r="V28" s="146"/>
    </row>
    <row r="29" spans="1:22" x14ac:dyDescent="0.2">
      <c r="A29" s="13"/>
      <c r="B29" s="62">
        <v>9</v>
      </c>
      <c r="C29" s="62"/>
      <c r="D29" s="15">
        <f>LOOKUP(F29,'IB-IM'!A:A,'IB-IM'!C:C)</f>
        <v>515</v>
      </c>
      <c r="E29" s="67">
        <f>TRUNC(ROUND(taux!$D$39*D29,2)/12*100)/100</f>
        <v>2384.6</v>
      </c>
      <c r="F29" s="62">
        <v>614</v>
      </c>
      <c r="I29" s="147"/>
      <c r="J29" s="147"/>
      <c r="K29" s="147"/>
      <c r="L29" s="150"/>
      <c r="M29" s="146"/>
      <c r="N29" s="146"/>
      <c r="O29" s="147"/>
      <c r="P29" s="150"/>
      <c r="Q29" s="147"/>
      <c r="R29" s="146"/>
      <c r="S29" s="146"/>
      <c r="T29" s="146"/>
      <c r="U29" s="146"/>
      <c r="V29" s="146"/>
    </row>
    <row r="30" spans="1:22" x14ac:dyDescent="0.2">
      <c r="I30" s="147"/>
      <c r="J30" s="147"/>
      <c r="K30" s="147"/>
      <c r="L30" s="150"/>
      <c r="M30" s="146"/>
      <c r="N30" s="146"/>
      <c r="O30" s="147"/>
      <c r="P30" s="150"/>
      <c r="Q30" s="147"/>
      <c r="R30" s="146"/>
      <c r="S30" s="146"/>
      <c r="T30" s="146"/>
      <c r="U30" s="146"/>
      <c r="V30" s="146"/>
    </row>
    <row r="31" spans="1:22" x14ac:dyDescent="0.2">
      <c r="I31" s="147"/>
      <c r="J31" s="147"/>
      <c r="K31" s="147"/>
      <c r="L31" s="150"/>
      <c r="M31" s="146"/>
      <c r="N31" s="146"/>
      <c r="O31" s="147"/>
      <c r="P31" s="150"/>
      <c r="Q31" s="147"/>
      <c r="R31" s="146"/>
      <c r="S31" s="146"/>
      <c r="T31" s="146"/>
      <c r="U31" s="146"/>
      <c r="V31" s="146"/>
    </row>
    <row r="32" spans="1:22" x14ac:dyDescent="0.2">
      <c r="A32" s="13" t="s">
        <v>68</v>
      </c>
      <c r="I32" s="147"/>
      <c r="J32" s="147"/>
      <c r="K32" s="147"/>
      <c r="L32" s="150"/>
      <c r="M32" s="146"/>
      <c r="N32" s="146"/>
      <c r="O32" s="147"/>
      <c r="P32" s="150"/>
      <c r="Q32" s="147"/>
      <c r="R32" s="146"/>
      <c r="S32" s="146"/>
      <c r="T32" s="146"/>
      <c r="U32" s="146"/>
      <c r="V32" s="146"/>
    </row>
    <row r="33" spans="2:22" x14ac:dyDescent="0.2">
      <c r="B33" s="62" t="s">
        <v>50</v>
      </c>
      <c r="C33" s="62" t="s">
        <v>51</v>
      </c>
      <c r="D33" s="63" t="s">
        <v>52</v>
      </c>
      <c r="E33" s="63" t="s">
        <v>53</v>
      </c>
      <c r="F33" s="63" t="s">
        <v>52</v>
      </c>
      <c r="I33" s="147"/>
      <c r="J33" s="148"/>
      <c r="K33" s="147"/>
      <c r="L33" s="150"/>
      <c r="M33" s="146"/>
      <c r="N33" s="146"/>
      <c r="O33" s="147"/>
      <c r="P33" s="150"/>
      <c r="Q33" s="147"/>
      <c r="R33" s="146"/>
      <c r="S33" s="146"/>
      <c r="T33" s="146"/>
      <c r="U33" s="146"/>
      <c r="V33" s="146"/>
    </row>
    <row r="34" spans="2:22" x14ac:dyDescent="0.2">
      <c r="B34" s="62"/>
      <c r="C34" s="62"/>
      <c r="D34" s="62" t="s">
        <v>55</v>
      </c>
      <c r="E34" s="62" t="s">
        <v>56</v>
      </c>
      <c r="F34" s="62" t="s">
        <v>57</v>
      </c>
      <c r="I34" s="148"/>
      <c r="J34" s="148"/>
      <c r="K34" s="149"/>
      <c r="L34" s="148"/>
      <c r="M34" s="149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2:22" x14ac:dyDescent="0.2">
      <c r="I35" s="151"/>
      <c r="J35" s="148"/>
      <c r="K35" s="149"/>
      <c r="L35" s="148"/>
      <c r="M35" s="149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2:22" x14ac:dyDescent="0.2">
      <c r="B36" s="63">
        <v>1</v>
      </c>
      <c r="C36" s="62" t="s">
        <v>60</v>
      </c>
      <c r="D36" s="15">
        <f>LOOKUP(F36,'IB-IM'!A:A,'IB-IM'!C:C)</f>
        <v>423</v>
      </c>
      <c r="E36" s="67">
        <f>TRUNC(ROUND(taux!$D$39*D36,2)/12*100)/100</f>
        <v>1958.61</v>
      </c>
      <c r="F36" s="62">
        <v>490</v>
      </c>
      <c r="I36" s="148"/>
      <c r="J36" s="148"/>
      <c r="K36" s="149"/>
      <c r="L36" s="148"/>
      <c r="M36" s="149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2:22" x14ac:dyDescent="0.2">
      <c r="B37" s="63">
        <v>2</v>
      </c>
      <c r="C37" s="62" t="s">
        <v>61</v>
      </c>
      <c r="D37" s="15">
        <f>LOOKUP(F37,'IB-IM'!A:A,'IB-IM'!C:C)</f>
        <v>448</v>
      </c>
      <c r="E37" s="67">
        <f>TRUNC(ROUND(taux!$D$39*D37,2)/12*100)/100</f>
        <v>2074.37</v>
      </c>
      <c r="F37" s="62">
        <v>522</v>
      </c>
      <c r="I37" s="147"/>
      <c r="J37" s="147"/>
      <c r="K37" s="147"/>
      <c r="L37" s="147"/>
      <c r="M37" s="147"/>
      <c r="N37" s="146"/>
      <c r="O37" s="146"/>
      <c r="P37" s="146"/>
      <c r="Q37" s="146"/>
      <c r="R37" s="146"/>
      <c r="S37" s="146"/>
      <c r="T37" s="146"/>
      <c r="U37" s="146"/>
      <c r="V37" s="146"/>
    </row>
    <row r="38" spans="2:22" x14ac:dyDescent="0.2">
      <c r="B38" s="63">
        <v>3</v>
      </c>
      <c r="C38" s="62" t="s">
        <v>61</v>
      </c>
      <c r="D38" s="15">
        <f>LOOKUP(F38,'IB-IM'!A:A,'IB-IM'!C:C)</f>
        <v>471</v>
      </c>
      <c r="E38" s="67">
        <f>TRUNC(ROUND(taux!$D$39*D38,2)/12*100)/100</f>
        <v>2180.86</v>
      </c>
      <c r="F38" s="62">
        <v>555</v>
      </c>
      <c r="I38" s="148"/>
      <c r="J38" s="148"/>
      <c r="K38" s="147"/>
      <c r="L38" s="147"/>
      <c r="M38" s="147"/>
      <c r="N38" s="146"/>
      <c r="O38" s="146"/>
      <c r="P38" s="146"/>
      <c r="Q38" s="146"/>
      <c r="R38" s="146"/>
      <c r="S38" s="146"/>
      <c r="T38" s="146"/>
      <c r="U38" s="146"/>
      <c r="V38" s="146"/>
    </row>
    <row r="39" spans="2:22" x14ac:dyDescent="0.2">
      <c r="B39" s="63">
        <v>4</v>
      </c>
      <c r="C39" s="62" t="s">
        <v>62</v>
      </c>
      <c r="D39" s="15">
        <f>LOOKUP(F39,'IB-IM'!A:A,'IB-IM'!C:C)</f>
        <v>494</v>
      </c>
      <c r="E39" s="67">
        <f>TRUNC(ROUND(taux!$D$39*D39,2)/12*100)/100</f>
        <v>2287.36</v>
      </c>
      <c r="F39" s="62">
        <v>585</v>
      </c>
      <c r="I39" s="148"/>
      <c r="J39" s="148"/>
      <c r="K39" s="149"/>
      <c r="L39" s="148"/>
      <c r="M39" s="149"/>
      <c r="N39" s="146"/>
      <c r="O39" s="146"/>
      <c r="P39" s="146"/>
      <c r="Q39" s="146"/>
      <c r="R39" s="146"/>
      <c r="S39" s="146"/>
      <c r="T39" s="146"/>
      <c r="U39" s="146"/>
      <c r="V39" s="146"/>
    </row>
    <row r="40" spans="2:22" x14ac:dyDescent="0.2">
      <c r="B40" s="63">
        <v>5</v>
      </c>
      <c r="C40" s="62" t="s">
        <v>62</v>
      </c>
      <c r="D40" s="15">
        <f>LOOKUP(F40,'IB-IM'!A:A,'IB-IM'!C:C)</f>
        <v>519</v>
      </c>
      <c r="E40" s="67">
        <f>TRUNC(ROUND(taux!$D$39*D40,2)/12*100)/100</f>
        <v>2403.12</v>
      </c>
      <c r="F40" s="62">
        <v>619</v>
      </c>
      <c r="I40" s="147"/>
      <c r="J40" s="147"/>
      <c r="K40" s="147"/>
      <c r="L40" s="150"/>
      <c r="M40" s="147"/>
      <c r="N40" s="146"/>
      <c r="O40" s="146"/>
      <c r="P40" s="146"/>
      <c r="Q40" s="146"/>
      <c r="R40" s="146"/>
      <c r="S40" s="146"/>
      <c r="T40" s="146"/>
      <c r="U40" s="146"/>
      <c r="V40" s="146"/>
    </row>
    <row r="41" spans="2:22" x14ac:dyDescent="0.2">
      <c r="B41" s="63">
        <v>6</v>
      </c>
      <c r="C41" s="62" t="s">
        <v>62</v>
      </c>
      <c r="D41" s="15">
        <f>LOOKUP(F41,'IB-IM'!A:A,'IB-IM'!C:C)</f>
        <v>540</v>
      </c>
      <c r="E41" s="67">
        <f>TRUNC(ROUND(taux!$D$39*D41,2)/12*100)/100</f>
        <v>2500.35</v>
      </c>
      <c r="F41" s="62">
        <v>646</v>
      </c>
      <c r="I41" s="147"/>
      <c r="J41" s="147"/>
      <c r="K41" s="147"/>
      <c r="L41" s="150"/>
      <c r="M41" s="147"/>
      <c r="N41" s="146"/>
      <c r="O41" s="146"/>
      <c r="P41" s="146"/>
      <c r="Q41" s="146"/>
      <c r="R41" s="146"/>
      <c r="S41" s="146"/>
      <c r="T41" s="146"/>
      <c r="U41" s="146"/>
      <c r="V41" s="146"/>
    </row>
    <row r="42" spans="2:22" x14ac:dyDescent="0.2">
      <c r="B42" s="62">
        <v>7</v>
      </c>
      <c r="C42" s="62"/>
      <c r="D42" s="15">
        <f>LOOKUP(F42,'IB-IM'!A:A,'IB-IM'!C:C)</f>
        <v>562</v>
      </c>
      <c r="E42" s="67">
        <f>TRUNC(ROUND(taux!$D$39*D42,2)/12*100)/100</f>
        <v>2602.2199999999998</v>
      </c>
      <c r="F42" s="62">
        <v>675</v>
      </c>
      <c r="I42" s="147"/>
      <c r="J42" s="147"/>
      <c r="K42" s="147"/>
      <c r="L42" s="150"/>
      <c r="M42" s="147"/>
      <c r="N42" s="146"/>
      <c r="O42" s="146"/>
      <c r="P42" s="146"/>
      <c r="Q42" s="146"/>
      <c r="R42" s="146"/>
      <c r="S42" s="146"/>
      <c r="T42" s="146"/>
      <c r="U42" s="146"/>
      <c r="V42" s="146"/>
    </row>
    <row r="43" spans="2:22" x14ac:dyDescent="0.2">
      <c r="I43" s="147"/>
      <c r="J43" s="147"/>
      <c r="K43" s="147"/>
      <c r="L43" s="150"/>
      <c r="M43" s="147"/>
      <c r="N43" s="146"/>
      <c r="O43" s="146"/>
      <c r="P43" s="146"/>
      <c r="Q43" s="146"/>
      <c r="R43" s="146"/>
      <c r="S43" s="146"/>
      <c r="T43" s="146"/>
      <c r="U43" s="146"/>
      <c r="V43" s="146"/>
    </row>
    <row r="44" spans="2:22" x14ac:dyDescent="0.2">
      <c r="I44" s="147"/>
      <c r="J44" s="147"/>
      <c r="K44" s="147"/>
      <c r="L44" s="150"/>
      <c r="M44" s="147"/>
      <c r="N44" s="146"/>
      <c r="O44" s="146"/>
      <c r="P44" s="146"/>
      <c r="Q44" s="146"/>
      <c r="R44" s="146"/>
      <c r="S44" s="146"/>
      <c r="T44" s="146"/>
      <c r="U44" s="146"/>
      <c r="V44" s="146"/>
    </row>
    <row r="45" spans="2:22" x14ac:dyDescent="0.2">
      <c r="I45" s="147"/>
      <c r="J45" s="147"/>
      <c r="K45" s="147"/>
      <c r="L45" s="150"/>
      <c r="M45" s="147"/>
      <c r="N45" s="146"/>
      <c r="O45" s="146"/>
      <c r="P45" s="146"/>
      <c r="Q45" s="146"/>
      <c r="R45" s="146"/>
      <c r="S45" s="146"/>
      <c r="T45" s="146"/>
      <c r="U45" s="146"/>
      <c r="V45" s="146"/>
    </row>
    <row r="46" spans="2:22" x14ac:dyDescent="0.2">
      <c r="I46" s="147"/>
      <c r="J46" s="147"/>
      <c r="K46" s="147"/>
      <c r="L46" s="150"/>
      <c r="M46" s="147"/>
      <c r="N46" s="146"/>
      <c r="O46" s="146"/>
      <c r="P46" s="146"/>
      <c r="Q46" s="146"/>
      <c r="R46" s="146"/>
      <c r="S46" s="146"/>
      <c r="T46" s="146"/>
      <c r="U46" s="146"/>
      <c r="V46" s="146"/>
    </row>
    <row r="47" spans="2:22" x14ac:dyDescent="0.2">
      <c r="I47" s="147"/>
      <c r="J47" s="149"/>
      <c r="K47" s="147"/>
      <c r="L47" s="150"/>
      <c r="M47" s="147"/>
      <c r="N47" s="146"/>
      <c r="O47" s="146"/>
      <c r="P47" s="146"/>
      <c r="Q47" s="146"/>
      <c r="R47" s="146"/>
      <c r="S47" s="146"/>
      <c r="T47" s="146"/>
      <c r="U47" s="146"/>
      <c r="V47" s="146"/>
    </row>
    <row r="48" spans="2:22" x14ac:dyDescent="0.2">
      <c r="I48" s="147"/>
      <c r="J48" s="149"/>
      <c r="K48" s="147"/>
      <c r="L48" s="150"/>
      <c r="M48" s="147"/>
      <c r="N48" s="146"/>
      <c r="O48" s="146"/>
      <c r="P48" s="146"/>
      <c r="Q48" s="146"/>
      <c r="R48" s="146"/>
      <c r="S48" s="146"/>
      <c r="T48" s="146"/>
      <c r="U48" s="146"/>
      <c r="V48" s="146"/>
    </row>
    <row r="49" spans="9:22" x14ac:dyDescent="0.2">
      <c r="I49" s="147"/>
      <c r="J49" s="149"/>
      <c r="K49" s="147"/>
      <c r="L49" s="150"/>
      <c r="M49" s="147"/>
      <c r="N49" s="146"/>
      <c r="O49" s="146"/>
      <c r="P49" s="146"/>
      <c r="Q49" s="146"/>
      <c r="R49" s="146"/>
      <c r="S49" s="146"/>
      <c r="T49" s="146"/>
      <c r="U49" s="146"/>
      <c r="V49" s="146"/>
    </row>
    <row r="50" spans="9:22" x14ac:dyDescent="0.2">
      <c r="I50" s="147"/>
      <c r="J50" s="149"/>
      <c r="K50" s="147"/>
      <c r="L50" s="150"/>
      <c r="M50" s="147"/>
      <c r="N50" s="146"/>
      <c r="O50" s="146"/>
      <c r="P50" s="146"/>
      <c r="Q50" s="146"/>
      <c r="R50" s="146"/>
      <c r="S50" s="146"/>
      <c r="T50" s="146"/>
      <c r="U50" s="146"/>
      <c r="V50" s="146"/>
    </row>
    <row r="51" spans="9:22" x14ac:dyDescent="0.2">
      <c r="I51" s="147"/>
      <c r="J51" s="149"/>
      <c r="K51" s="147"/>
      <c r="L51" s="150"/>
      <c r="M51" s="147"/>
      <c r="N51" s="146"/>
      <c r="O51" s="146"/>
      <c r="P51" s="146"/>
      <c r="Q51" s="146"/>
      <c r="R51" s="146"/>
      <c r="S51" s="146"/>
      <c r="T51" s="146"/>
      <c r="U51" s="146"/>
      <c r="V51" s="146"/>
    </row>
    <row r="52" spans="9:22" x14ac:dyDescent="0.2">
      <c r="I52" s="147"/>
      <c r="J52" s="149"/>
      <c r="K52" s="147"/>
      <c r="L52" s="150"/>
      <c r="M52" s="147"/>
      <c r="N52" s="146"/>
      <c r="O52" s="146"/>
      <c r="P52" s="146"/>
      <c r="Q52" s="146"/>
      <c r="R52" s="146"/>
      <c r="S52" s="146"/>
      <c r="T52" s="146"/>
      <c r="U52" s="146"/>
      <c r="V52" s="146"/>
    </row>
    <row r="53" spans="9:22" x14ac:dyDescent="0.2">
      <c r="I53" s="148"/>
      <c r="J53" s="148"/>
      <c r="K53" s="149"/>
      <c r="L53" s="148"/>
      <c r="M53" s="149"/>
      <c r="N53" s="146"/>
      <c r="O53" s="146"/>
      <c r="P53" s="146"/>
      <c r="Q53" s="146"/>
      <c r="R53" s="146"/>
      <c r="S53" s="146"/>
      <c r="T53" s="146"/>
      <c r="U53" s="146"/>
      <c r="V53" s="146"/>
    </row>
    <row r="54" spans="9:22" x14ac:dyDescent="0.2">
      <c r="I54" s="151"/>
      <c r="J54" s="148"/>
      <c r="K54" s="149"/>
      <c r="L54" s="148"/>
      <c r="M54" s="149"/>
      <c r="N54" s="146"/>
      <c r="O54" s="146"/>
      <c r="P54" s="146"/>
      <c r="Q54" s="146"/>
      <c r="R54" s="146"/>
      <c r="S54" s="146"/>
      <c r="T54" s="146"/>
      <c r="U54" s="146"/>
      <c r="V54" s="146"/>
    </row>
    <row r="55" spans="9:22" x14ac:dyDescent="0.2">
      <c r="I55" s="148"/>
      <c r="J55" s="148"/>
      <c r="K55" s="149"/>
      <c r="L55" s="148"/>
      <c r="M55" s="149"/>
      <c r="N55" s="146"/>
      <c r="O55" s="146"/>
      <c r="P55" s="146"/>
      <c r="Q55" s="146"/>
      <c r="R55" s="146"/>
      <c r="S55" s="146"/>
      <c r="T55" s="146"/>
      <c r="U55" s="146"/>
      <c r="V55" s="146"/>
    </row>
    <row r="56" spans="9:22" x14ac:dyDescent="0.2">
      <c r="I56" s="147"/>
      <c r="J56" s="147"/>
      <c r="K56" s="147"/>
      <c r="L56" s="147"/>
      <c r="M56" s="147"/>
      <c r="N56" s="146"/>
      <c r="O56" s="146"/>
      <c r="P56" s="146"/>
      <c r="Q56" s="146"/>
      <c r="R56" s="146"/>
      <c r="S56" s="146"/>
      <c r="T56" s="146"/>
      <c r="U56" s="146"/>
      <c r="V56" s="146"/>
    </row>
    <row r="57" spans="9:22" x14ac:dyDescent="0.2">
      <c r="I57" s="137"/>
      <c r="J57" s="137"/>
      <c r="K57" s="136"/>
      <c r="L57" s="136"/>
      <c r="M57" s="136"/>
    </row>
    <row r="58" spans="9:22" x14ac:dyDescent="0.2">
      <c r="I58" s="137"/>
      <c r="J58" s="137"/>
      <c r="K58" s="139"/>
      <c r="L58" s="137"/>
      <c r="M58" s="139"/>
    </row>
    <row r="59" spans="9:22" x14ac:dyDescent="0.2">
      <c r="I59" s="136"/>
      <c r="J59" s="136"/>
      <c r="K59" s="136"/>
      <c r="L59" s="138"/>
      <c r="M59" s="136"/>
    </row>
    <row r="60" spans="9:22" x14ac:dyDescent="0.2">
      <c r="I60" s="136"/>
      <c r="J60" s="136"/>
      <c r="K60" s="136"/>
      <c r="L60" s="138"/>
      <c r="M60" s="136"/>
    </row>
    <row r="61" spans="9:22" x14ac:dyDescent="0.2">
      <c r="I61" s="136"/>
      <c r="J61" s="136"/>
      <c r="K61" s="136"/>
      <c r="L61" s="138"/>
      <c r="M61" s="136"/>
    </row>
    <row r="62" spans="9:22" x14ac:dyDescent="0.2">
      <c r="I62" s="136"/>
      <c r="J62" s="136"/>
      <c r="K62" s="136"/>
      <c r="L62" s="138"/>
      <c r="M62" s="136"/>
    </row>
    <row r="63" spans="9:22" x14ac:dyDescent="0.2">
      <c r="I63" s="136"/>
      <c r="J63" s="136"/>
      <c r="K63" s="136"/>
      <c r="L63" s="138"/>
      <c r="M63" s="136"/>
    </row>
    <row r="64" spans="9:22" x14ac:dyDescent="0.2">
      <c r="I64" s="136"/>
      <c r="J64" s="136"/>
      <c r="K64" s="136"/>
      <c r="L64" s="138"/>
      <c r="M64" s="136"/>
    </row>
    <row r="65" spans="9:13" x14ac:dyDescent="0.2">
      <c r="I65" s="136"/>
      <c r="J65" s="139"/>
      <c r="K65" s="136"/>
      <c r="L65" s="138"/>
      <c r="M65" s="136"/>
    </row>
    <row r="66" spans="9:13" x14ac:dyDescent="0.2">
      <c r="I66" s="139"/>
      <c r="J66" s="139"/>
      <c r="K66" s="136"/>
      <c r="L66" s="138"/>
      <c r="M66" s="139"/>
    </row>
    <row r="67" spans="9:13" x14ac:dyDescent="0.2">
      <c r="I67" s="139"/>
      <c r="J67" s="139"/>
      <c r="K67" s="136"/>
      <c r="L67" s="138"/>
      <c r="M67" s="139"/>
    </row>
    <row r="68" spans="9:13" x14ac:dyDescent="0.2">
      <c r="I68" s="139"/>
      <c r="J68" s="139"/>
      <c r="K68" s="136"/>
      <c r="L68" s="138"/>
      <c r="M68" s="139"/>
    </row>
    <row r="69" spans="9:13" x14ac:dyDescent="0.2">
      <c r="I69" s="139"/>
      <c r="J69" s="139"/>
      <c r="K69" s="136"/>
      <c r="L69" s="138"/>
      <c r="M69" s="139"/>
    </row>
    <row r="70" spans="9:13" x14ac:dyDescent="0.2">
      <c r="I70" s="139"/>
      <c r="J70" s="139"/>
      <c r="K70" s="136"/>
      <c r="L70" s="138"/>
      <c r="M70" s="139"/>
    </row>
  </sheetData>
  <phoneticPr fontId="0" type="noConversion"/>
  <pageMargins left="0.35" right="0.34" top="0.25" bottom="0.34" header="0.17" footer="0.18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 enableFormatConditionsCalculation="0">
    <tabColor indexed="11"/>
  </sheetPr>
  <dimension ref="A1:I30"/>
  <sheetViews>
    <sheetView showGridLines="0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9" x14ac:dyDescent="0.2">
      <c r="A1" s="12" t="s">
        <v>161</v>
      </c>
      <c r="B1" s="13"/>
      <c r="C1" s="13" t="s">
        <v>326</v>
      </c>
      <c r="D1" s="14"/>
      <c r="E1" s="13"/>
      <c r="F1" s="14"/>
      <c r="I1" s="50" t="s">
        <v>159</v>
      </c>
    </row>
    <row r="2" spans="1:9" x14ac:dyDescent="0.2">
      <c r="B2" s="13"/>
      <c r="C2" s="13"/>
      <c r="D2" s="14"/>
      <c r="E2" s="13"/>
      <c r="F2" s="14"/>
    </row>
    <row r="3" spans="1:9" x14ac:dyDescent="0.2">
      <c r="B3" s="13"/>
      <c r="C3" s="13"/>
      <c r="D3" s="14"/>
      <c r="E3" s="13"/>
      <c r="F3" s="14"/>
    </row>
    <row r="4" spans="1:9" x14ac:dyDescent="0.2">
      <c r="A4" s="13"/>
      <c r="B4" s="13"/>
      <c r="C4" s="13"/>
      <c r="D4" s="14"/>
      <c r="E4" s="13"/>
      <c r="F4" s="14"/>
    </row>
    <row r="5" spans="1:9" x14ac:dyDescent="0.2">
      <c r="A5" s="12" t="s">
        <v>67</v>
      </c>
      <c r="B5" s="13"/>
      <c r="C5" s="13"/>
      <c r="D5" s="14"/>
      <c r="E5" s="13"/>
      <c r="F5" s="14"/>
    </row>
    <row r="6" spans="1:9" x14ac:dyDescent="0.2">
      <c r="A6" s="13"/>
      <c r="B6" s="15" t="s">
        <v>50</v>
      </c>
      <c r="C6" s="15" t="s">
        <v>51</v>
      </c>
      <c r="D6" s="15" t="s">
        <v>52</v>
      </c>
      <c r="E6" s="15" t="s">
        <v>53</v>
      </c>
      <c r="F6" s="15" t="s">
        <v>52</v>
      </c>
    </row>
    <row r="7" spans="1:9" x14ac:dyDescent="0.2">
      <c r="A7" s="13"/>
      <c r="B7" s="13"/>
      <c r="C7" s="13"/>
      <c r="D7" s="15" t="s">
        <v>55</v>
      </c>
      <c r="E7" s="15" t="s">
        <v>56</v>
      </c>
      <c r="F7" s="15" t="s">
        <v>57</v>
      </c>
    </row>
    <row r="8" spans="1:9" x14ac:dyDescent="0.2">
      <c r="A8" s="13"/>
      <c r="B8" s="13"/>
      <c r="C8" s="13"/>
      <c r="D8" s="14"/>
      <c r="E8" s="13"/>
      <c r="F8" s="14"/>
    </row>
    <row r="9" spans="1:9" x14ac:dyDescent="0.2">
      <c r="A9" s="13"/>
      <c r="B9" s="15">
        <v>1</v>
      </c>
      <c r="C9" s="12" t="s">
        <v>63</v>
      </c>
      <c r="D9" s="15">
        <f>LOOKUP(F9,'IB-IM'!A:A,'IB-IM'!C:C)</f>
        <v>327</v>
      </c>
      <c r="E9" s="25">
        <f>TRUNC(ROUND(taux!$D$39*D9,2)/12*100)/100</f>
        <v>1514.1</v>
      </c>
      <c r="F9" s="15">
        <v>350</v>
      </c>
    </row>
    <row r="10" spans="1:9" x14ac:dyDescent="0.2">
      <c r="A10" s="13"/>
      <c r="B10" s="15">
        <v>2</v>
      </c>
      <c r="C10" s="12" t="s">
        <v>60</v>
      </c>
      <c r="D10" s="15">
        <f>LOOKUP(F10,'IB-IM'!A:A,'IB-IM'!C:C)</f>
        <v>332</v>
      </c>
      <c r="E10" s="25">
        <f>TRUNC(ROUND(taux!$D$39*D10,2)/12*100)/100</f>
        <v>1537.25</v>
      </c>
      <c r="F10" s="15">
        <v>357</v>
      </c>
    </row>
    <row r="11" spans="1:9" x14ac:dyDescent="0.2">
      <c r="A11" s="13"/>
      <c r="B11" s="15">
        <v>3</v>
      </c>
      <c r="C11" s="12" t="s">
        <v>61</v>
      </c>
      <c r="D11" s="15">
        <f>LOOKUP(F11,'IB-IM'!A:A,'IB-IM'!C:C)</f>
        <v>346</v>
      </c>
      <c r="E11" s="25">
        <f>TRUNC(ROUND(taux!$D$39*D11,2)/12*100)/100</f>
        <v>1602.08</v>
      </c>
      <c r="F11" s="15">
        <v>375</v>
      </c>
    </row>
    <row r="12" spans="1:9" x14ac:dyDescent="0.2">
      <c r="A12" s="65"/>
      <c r="B12" s="15">
        <v>4</v>
      </c>
      <c r="C12" s="12" t="s">
        <v>61</v>
      </c>
      <c r="D12" s="15">
        <f>LOOKUP(F12,'IB-IM'!A:A,'IB-IM'!C:C)</f>
        <v>370</v>
      </c>
      <c r="E12" s="25">
        <f>TRUNC(ROUND(taux!$D$39*D12,2)/12*100)/100</f>
        <v>1713.2</v>
      </c>
      <c r="F12" s="15">
        <v>416</v>
      </c>
    </row>
    <row r="13" spans="1:9" x14ac:dyDescent="0.2">
      <c r="A13" s="13"/>
      <c r="B13" s="15">
        <v>5</v>
      </c>
      <c r="C13" s="12" t="s">
        <v>62</v>
      </c>
      <c r="D13" s="15">
        <f>LOOKUP(F13,'IB-IM'!A:A,'IB-IM'!C:C)</f>
        <v>394</v>
      </c>
      <c r="E13" s="25">
        <f>TRUNC(ROUND(taux!$D$39*D13,2)/12*100)/100</f>
        <v>1824.33</v>
      </c>
      <c r="F13" s="15">
        <v>449</v>
      </c>
    </row>
    <row r="14" spans="1:9" x14ac:dyDescent="0.2">
      <c r="A14" s="13"/>
      <c r="B14" s="15">
        <v>6</v>
      </c>
      <c r="C14" s="12" t="s">
        <v>62</v>
      </c>
      <c r="D14" s="15">
        <f>LOOKUP(F14,'IB-IM'!A:A,'IB-IM'!C:C)</f>
        <v>420</v>
      </c>
      <c r="E14" s="25">
        <f>TRUNC(ROUND(taux!$D$39*D14,2)/12*100)/100</f>
        <v>1944.72</v>
      </c>
      <c r="F14" s="15">
        <v>486</v>
      </c>
    </row>
    <row r="15" spans="1:9" x14ac:dyDescent="0.2">
      <c r="A15" s="13"/>
      <c r="B15" s="15">
        <v>7</v>
      </c>
      <c r="C15" s="12" t="s">
        <v>62</v>
      </c>
      <c r="D15" s="15">
        <f>LOOKUP(F15,'IB-IM'!A:A,'IB-IM'!C:C)</f>
        <v>450</v>
      </c>
      <c r="E15" s="25">
        <f>TRUNC(ROUND(taux!$D$39*D15,2)/12*100)/100</f>
        <v>2083.63</v>
      </c>
      <c r="F15" s="15">
        <v>525</v>
      </c>
    </row>
    <row r="16" spans="1:9" x14ac:dyDescent="0.2">
      <c r="A16" s="13"/>
      <c r="B16" s="15">
        <v>8</v>
      </c>
      <c r="C16" s="13" t="s">
        <v>62</v>
      </c>
      <c r="D16" s="15">
        <f>LOOKUP(F16,'IB-IM'!A:A,'IB-IM'!C:C)</f>
        <v>483</v>
      </c>
      <c r="E16" s="25">
        <f>TRUNC(ROUND(taux!$D$39*D16,2)/12*100)/100</f>
        <v>2236.4299999999998</v>
      </c>
      <c r="F16" s="15">
        <v>572</v>
      </c>
    </row>
    <row r="17" spans="1:6" x14ac:dyDescent="0.2">
      <c r="A17" s="13"/>
      <c r="B17" s="14">
        <v>9</v>
      </c>
      <c r="C17" s="13"/>
      <c r="D17" s="15">
        <f>LOOKUP(F17,'IB-IM'!A:A,'IB-IM'!C:C)</f>
        <v>515</v>
      </c>
      <c r="E17" s="25">
        <f>TRUNC(ROUND(taux!$D$39*D17,2)/12*100)/100</f>
        <v>2384.6</v>
      </c>
      <c r="F17" s="14">
        <v>614</v>
      </c>
    </row>
    <row r="18" spans="1:6" x14ac:dyDescent="0.2">
      <c r="A18" s="12"/>
      <c r="B18" s="13"/>
      <c r="C18" s="13"/>
      <c r="D18" s="14"/>
      <c r="E18" s="13"/>
      <c r="F18" s="14"/>
    </row>
    <row r="19" spans="1:6" x14ac:dyDescent="0.2">
      <c r="A19" s="13" t="s">
        <v>68</v>
      </c>
      <c r="B19" s="15"/>
      <c r="C19" s="15"/>
      <c r="D19" s="15"/>
      <c r="E19" s="15"/>
      <c r="F19" s="15"/>
    </row>
    <row r="20" spans="1:6" x14ac:dyDescent="0.2">
      <c r="A20" s="13"/>
      <c r="B20" s="13" t="s">
        <v>50</v>
      </c>
      <c r="C20" s="13" t="s">
        <v>51</v>
      </c>
      <c r="D20" s="15" t="s">
        <v>52</v>
      </c>
      <c r="E20" s="15" t="s">
        <v>53</v>
      </c>
      <c r="F20" s="15" t="s">
        <v>52</v>
      </c>
    </row>
    <row r="21" spans="1:6" x14ac:dyDescent="0.2">
      <c r="A21" s="13"/>
      <c r="B21" s="13"/>
      <c r="C21" s="13"/>
      <c r="D21" s="14" t="s">
        <v>55</v>
      </c>
      <c r="E21" s="13" t="s">
        <v>56</v>
      </c>
      <c r="F21" s="14" t="s">
        <v>57</v>
      </c>
    </row>
    <row r="22" spans="1:6" x14ac:dyDescent="0.2">
      <c r="A22" s="13"/>
      <c r="B22" s="15"/>
      <c r="C22" s="15"/>
      <c r="D22" s="15"/>
      <c r="E22" s="25"/>
      <c r="F22" s="15"/>
    </row>
    <row r="23" spans="1:6" x14ac:dyDescent="0.2">
      <c r="A23" s="13"/>
      <c r="B23" s="15">
        <v>1</v>
      </c>
      <c r="C23" s="15" t="s">
        <v>60</v>
      </c>
      <c r="D23" s="15">
        <f>LOOKUP(F23,'IB-IM'!A:A,'IB-IM'!C:C)</f>
        <v>423</v>
      </c>
      <c r="E23" s="25">
        <f>TRUNC(ROUND(taux!$D$39*D23,2)/12*100)/100</f>
        <v>1958.61</v>
      </c>
      <c r="F23" s="15">
        <v>490</v>
      </c>
    </row>
    <row r="24" spans="1:6" x14ac:dyDescent="0.2">
      <c r="A24" s="13"/>
      <c r="B24" s="15">
        <v>2</v>
      </c>
      <c r="C24" s="15" t="s">
        <v>60</v>
      </c>
      <c r="D24" s="15">
        <f>LOOKUP(F24,'IB-IM'!A:A,'IB-IM'!C:C)</f>
        <v>448</v>
      </c>
      <c r="E24" s="25">
        <f>TRUNC(ROUND(taux!$D$39*D24,2)/12*100)/100</f>
        <v>2074.37</v>
      </c>
      <c r="F24" s="15">
        <v>522</v>
      </c>
    </row>
    <row r="25" spans="1:6" x14ac:dyDescent="0.2">
      <c r="A25" s="13"/>
      <c r="B25" s="15">
        <v>3</v>
      </c>
      <c r="C25" s="15" t="s">
        <v>61</v>
      </c>
      <c r="D25" s="15">
        <f>LOOKUP(F25,'IB-IM'!A:A,'IB-IM'!C:C)</f>
        <v>471</v>
      </c>
      <c r="E25" s="25">
        <f>TRUNC(ROUND(taux!$D$39*D25,2)/12*100)/100</f>
        <v>2180.86</v>
      </c>
      <c r="F25" s="15">
        <v>555</v>
      </c>
    </row>
    <row r="26" spans="1:6" x14ac:dyDescent="0.2">
      <c r="A26" s="13"/>
      <c r="B26" s="15">
        <v>4</v>
      </c>
      <c r="C26" s="14" t="s">
        <v>61</v>
      </c>
      <c r="D26" s="15">
        <f>LOOKUP(F26,'IB-IM'!A:A,'IB-IM'!C:C)</f>
        <v>494</v>
      </c>
      <c r="E26" s="25">
        <f>TRUNC(ROUND(taux!$D$39*D26,2)/12*100)/100</f>
        <v>2287.36</v>
      </c>
      <c r="F26" s="15">
        <v>585</v>
      </c>
    </row>
    <row r="27" spans="1:6" x14ac:dyDescent="0.2">
      <c r="A27" s="13"/>
      <c r="B27" s="15">
        <v>5</v>
      </c>
      <c r="C27" s="14" t="s">
        <v>62</v>
      </c>
      <c r="D27" s="15">
        <f>LOOKUP(F27,'IB-IM'!A:A,'IB-IM'!C:C)</f>
        <v>519</v>
      </c>
      <c r="E27" s="25">
        <f>TRUNC(ROUND(taux!$D$39*D27,2)/12*100)/100</f>
        <v>2403.12</v>
      </c>
      <c r="F27" s="15">
        <v>619</v>
      </c>
    </row>
    <row r="28" spans="1:6" x14ac:dyDescent="0.2">
      <c r="B28" s="14">
        <v>6</v>
      </c>
      <c r="C28" s="14" t="s">
        <v>62</v>
      </c>
      <c r="D28" s="15">
        <f>LOOKUP(F28,'IB-IM'!A:A,'IB-IM'!C:C)</f>
        <v>540</v>
      </c>
      <c r="E28" s="25">
        <f>TRUNC(ROUND(taux!$D$39*D28,2)/12*100)/100</f>
        <v>2500.35</v>
      </c>
      <c r="F28" s="62">
        <v>646</v>
      </c>
    </row>
    <row r="29" spans="1:6" x14ac:dyDescent="0.2">
      <c r="B29" s="14">
        <v>7</v>
      </c>
      <c r="C29" s="14"/>
      <c r="D29" s="15">
        <f>LOOKUP(F29,'IB-IM'!A:A,'IB-IM'!C:C)</f>
        <v>562</v>
      </c>
      <c r="E29" s="25">
        <f>TRUNC(ROUND(taux!$D$39*D29,2)/12*100)/100</f>
        <v>2602.2199999999998</v>
      </c>
      <c r="F29" s="62">
        <v>675</v>
      </c>
    </row>
    <row r="30" spans="1:6" x14ac:dyDescent="0.2">
      <c r="B30" s="13"/>
      <c r="C30" s="13"/>
      <c r="D30" s="13"/>
      <c r="E30" s="13"/>
      <c r="F30" s="1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 enableFormatConditionsCalculation="0">
    <tabColor indexed="14"/>
  </sheetPr>
  <dimension ref="A1:H7"/>
  <sheetViews>
    <sheetView showGridLines="0" workbookViewId="0">
      <selection activeCell="G32" sqref="G32"/>
    </sheetView>
  </sheetViews>
  <sheetFormatPr baseColWidth="10" defaultRowHeight="12.75" x14ac:dyDescent="0.2"/>
  <sheetData>
    <row r="1" spans="1:8" x14ac:dyDescent="0.2">
      <c r="A1" s="1" t="s">
        <v>85</v>
      </c>
      <c r="B1" s="1"/>
      <c r="C1" s="1"/>
      <c r="D1" s="1"/>
      <c r="E1" s="1"/>
      <c r="F1" s="1"/>
      <c r="G1" s="1"/>
      <c r="H1" s="1"/>
    </row>
    <row r="2" spans="1:8" x14ac:dyDescent="0.2">
      <c r="A2" s="1"/>
      <c r="B2" s="9" t="s">
        <v>50</v>
      </c>
      <c r="C2" s="9" t="s">
        <v>51</v>
      </c>
      <c r="D2" s="9" t="s">
        <v>52</v>
      </c>
      <c r="E2" s="9" t="s">
        <v>53</v>
      </c>
      <c r="F2" s="9" t="s">
        <v>52</v>
      </c>
      <c r="G2" s="9" t="s">
        <v>53</v>
      </c>
      <c r="H2" s="9" t="s">
        <v>54</v>
      </c>
    </row>
    <row r="3" spans="1:8" x14ac:dyDescent="0.2">
      <c r="A3" s="1"/>
      <c r="B3" s="1"/>
      <c r="C3" s="1"/>
      <c r="D3" s="9" t="s">
        <v>55</v>
      </c>
      <c r="E3" s="9" t="s">
        <v>56</v>
      </c>
      <c r="F3" s="9" t="s">
        <v>57</v>
      </c>
      <c r="G3" s="9" t="s">
        <v>58</v>
      </c>
      <c r="H3" s="9" t="s">
        <v>59</v>
      </c>
    </row>
    <row r="4" spans="1:8" x14ac:dyDescent="0.2">
      <c r="A4" s="1"/>
      <c r="B4" s="1"/>
      <c r="C4" s="1"/>
      <c r="D4" s="8"/>
      <c r="E4" s="1"/>
      <c r="F4" s="8"/>
      <c r="G4" s="1"/>
      <c r="H4" s="1"/>
    </row>
    <row r="5" spans="1:8" x14ac:dyDescent="0.2">
      <c r="A5" s="1"/>
      <c r="B5" s="9">
        <v>1</v>
      </c>
      <c r="C5" s="9" t="s">
        <v>61</v>
      </c>
      <c r="D5" s="9">
        <f>353+taux!$C$41+1</f>
        <v>360</v>
      </c>
      <c r="E5" s="10">
        <f>TRUNC(ROUND(taux!$D$39*D5,2)/12*100)/100</f>
        <v>1666.9</v>
      </c>
      <c r="F5" s="9">
        <v>396</v>
      </c>
      <c r="G5" s="10">
        <f>E5+42+(ROUND(ROUND(taux!$C$39*D5,0)/1900,2)*13)-ROUND(E5*taux!$C$43/100,2)-ROUND(E5*taux!$C$42/100,2)-(ROUND(((E5+(ROUND(ROUND(taux!$C$39*D5,0)/1900,2)*13))*95/100)*taux!$C$45/100,2))</f>
        <v>1577.8500000000001</v>
      </c>
      <c r="H5" s="10">
        <f>G5*taux!$C$44/100</f>
        <v>11.833875000000001</v>
      </c>
    </row>
    <row r="6" spans="1:8" x14ac:dyDescent="0.2">
      <c r="A6" s="1"/>
      <c r="B6" s="9">
        <v>2</v>
      </c>
      <c r="C6" s="9" t="s">
        <v>62</v>
      </c>
      <c r="D6" s="9">
        <f>372+taux!$C$41+1</f>
        <v>379</v>
      </c>
      <c r="E6" s="10">
        <f>TRUNC(ROUND(taux!$D$39*D6,2)/12*100)/100</f>
        <v>1754.88</v>
      </c>
      <c r="F6" s="9">
        <v>427</v>
      </c>
      <c r="G6" s="10">
        <f>E6+42+(ROUND(ROUND(taux!$C$39*D6,0)/1900,2)*13)-ROUND(E6*taux!$C$43/100,2)-ROUND(E6*taux!$C$42/100,2)-(ROUND(((E6+(ROUND(ROUND(taux!$C$39*D6,0)/1900,2)*13))*95/100)*taux!$C$45/100,2))</f>
        <v>1658.8400000000001</v>
      </c>
      <c r="H6" s="10">
        <f>G6*taux!$C$44/100</f>
        <v>12.441300000000002</v>
      </c>
    </row>
    <row r="7" spans="1:8" x14ac:dyDescent="0.2">
      <c r="A7" s="1"/>
      <c r="B7" s="9">
        <v>3</v>
      </c>
      <c r="C7" s="9"/>
      <c r="D7" s="9">
        <f>387+taux!$C$41+1</f>
        <v>394</v>
      </c>
      <c r="E7" s="10">
        <f>TRUNC(ROUND(taux!$D$39*D7,2)/12*100)/100</f>
        <v>1824.33</v>
      </c>
      <c r="F7" s="9">
        <v>449</v>
      </c>
      <c r="G7" s="10">
        <f>E7+42+(ROUND(ROUND(taux!$C$39*D7,0)/1900,2)*13)-ROUND(E7*taux!$C$43/100,2)-ROUND(E7*taux!$C$42/100,2)-(ROUND(((E7+(ROUND(ROUND(taux!$C$39*D7,0)/1900,2)*13))*95/100)*taux!$C$45/100,2))</f>
        <v>1722.85</v>
      </c>
      <c r="H7" s="10">
        <f>G7*taux!$C$44/100</f>
        <v>12.921374999999998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 enableFormatConditionsCalculation="0">
    <tabColor indexed="11"/>
  </sheetPr>
  <dimension ref="A1:S48"/>
  <sheetViews>
    <sheetView showGridLines="0" topLeftCell="A7" zoomScale="80" zoomScaleNormal="80" workbookViewId="0">
      <selection activeCell="D39" sqref="D39"/>
    </sheetView>
  </sheetViews>
  <sheetFormatPr baseColWidth="10" defaultRowHeight="12.75" x14ac:dyDescent="0.2"/>
  <cols>
    <col min="1" max="6" width="11.42578125" style="50"/>
    <col min="7" max="7" width="5.5703125" style="50" customWidth="1"/>
    <col min="8" max="8" width="11.42578125" style="50"/>
    <col min="9" max="9" width="22.7109375" style="50" customWidth="1"/>
    <col min="10" max="10" width="4.5703125" style="50" customWidth="1"/>
    <col min="11" max="16384" width="11.42578125" style="50"/>
  </cols>
  <sheetData>
    <row r="1" spans="1:19" x14ac:dyDescent="0.2">
      <c r="A1" s="12" t="s">
        <v>28</v>
      </c>
      <c r="B1" s="12"/>
      <c r="C1" s="13"/>
      <c r="D1" s="14"/>
      <c r="E1" s="13"/>
      <c r="F1" s="14"/>
      <c r="K1" s="87"/>
      <c r="L1" s="87"/>
      <c r="M1" s="87">
        <v>2014</v>
      </c>
      <c r="N1" s="87"/>
      <c r="O1" s="87"/>
    </row>
    <row r="2" spans="1:19" x14ac:dyDescent="0.2">
      <c r="A2" s="12"/>
      <c r="B2" s="12" t="s">
        <v>318</v>
      </c>
      <c r="C2" s="13"/>
      <c r="D2" s="14" t="s">
        <v>324</v>
      </c>
      <c r="E2" s="13"/>
      <c r="F2" s="14"/>
      <c r="K2" s="89" t="s">
        <v>344</v>
      </c>
      <c r="L2" s="87"/>
      <c r="M2" s="87"/>
      <c r="N2" s="87"/>
      <c r="O2" s="87"/>
      <c r="R2" s="225">
        <v>42005</v>
      </c>
    </row>
    <row r="3" spans="1:19" x14ac:dyDescent="0.2">
      <c r="A3" s="12"/>
      <c r="B3" s="12"/>
      <c r="C3" s="13"/>
      <c r="D3" s="14"/>
      <c r="E3" s="13"/>
      <c r="F3" s="14"/>
      <c r="K3" s="89" t="s">
        <v>248</v>
      </c>
      <c r="L3" s="87"/>
      <c r="M3" s="87"/>
      <c r="N3" s="87"/>
      <c r="O3" s="87"/>
    </row>
    <row r="4" spans="1:19" x14ac:dyDescent="0.2">
      <c r="A4" s="13"/>
      <c r="B4" s="15" t="s">
        <v>50</v>
      </c>
      <c r="C4" s="15" t="s">
        <v>51</v>
      </c>
      <c r="D4" s="15" t="s">
        <v>52</v>
      </c>
      <c r="E4" s="15" t="s">
        <v>53</v>
      </c>
      <c r="F4" s="15" t="s">
        <v>52</v>
      </c>
      <c r="H4" s="279" t="s">
        <v>300</v>
      </c>
      <c r="I4" s="280"/>
      <c r="K4" s="20" t="s">
        <v>50</v>
      </c>
      <c r="L4" s="20" t="s">
        <v>51</v>
      </c>
      <c r="M4" s="20" t="s">
        <v>52</v>
      </c>
      <c r="N4" s="20" t="s">
        <v>53</v>
      </c>
      <c r="O4" s="20" t="s">
        <v>52</v>
      </c>
      <c r="Q4" s="152" t="s">
        <v>52</v>
      </c>
      <c r="R4" s="152" t="s">
        <v>53</v>
      </c>
      <c r="S4" s="152" t="s">
        <v>52</v>
      </c>
    </row>
    <row r="5" spans="1:19" x14ac:dyDescent="0.2">
      <c r="A5" s="13"/>
      <c r="B5" s="13"/>
      <c r="C5" s="13"/>
      <c r="D5" s="15" t="s">
        <v>55</v>
      </c>
      <c r="E5" s="15" t="s">
        <v>56</v>
      </c>
      <c r="F5" s="15" t="s">
        <v>57</v>
      </c>
      <c r="H5" s="52"/>
      <c r="I5" s="93"/>
      <c r="K5" s="19"/>
      <c r="L5" s="19"/>
      <c r="M5" s="20" t="s">
        <v>55</v>
      </c>
      <c r="N5" s="20" t="s">
        <v>56</v>
      </c>
      <c r="O5" s="20" t="s">
        <v>57</v>
      </c>
      <c r="Q5" s="152" t="s">
        <v>55</v>
      </c>
      <c r="R5" s="152" t="s">
        <v>56</v>
      </c>
      <c r="S5" s="152" t="s">
        <v>57</v>
      </c>
    </row>
    <row r="6" spans="1:19" ht="13.5" thickBot="1" x14ac:dyDescent="0.25">
      <c r="A6" s="13"/>
      <c r="B6" s="13"/>
      <c r="C6" s="13"/>
      <c r="D6" s="14"/>
      <c r="E6" s="13"/>
      <c r="F6" s="14"/>
      <c r="H6" s="52"/>
      <c r="I6" s="93"/>
      <c r="K6" s="19"/>
      <c r="L6" s="19"/>
      <c r="M6" s="88"/>
      <c r="N6" s="19"/>
      <c r="O6" s="88"/>
      <c r="Q6" s="223"/>
      <c r="R6" s="224"/>
      <c r="S6" s="223"/>
    </row>
    <row r="7" spans="1:19" x14ac:dyDescent="0.2">
      <c r="A7" s="13"/>
      <c r="B7" s="390">
        <v>1</v>
      </c>
      <c r="C7" s="391" t="s">
        <v>63</v>
      </c>
      <c r="D7" s="391">
        <f>LOOKUP(F7,'IB-IM'!A:A,'IB-IM'!C:C)</f>
        <v>309</v>
      </c>
      <c r="E7" s="392">
        <f>TRUNC(ROUND(taux!$D$39*D7,2)/12*100)/100</f>
        <v>1430.76</v>
      </c>
      <c r="F7" s="391">
        <v>285</v>
      </c>
      <c r="G7" s="393"/>
      <c r="H7" s="393"/>
      <c r="I7" s="394" t="s">
        <v>252</v>
      </c>
      <c r="J7" s="393"/>
      <c r="K7" s="395">
        <v>1</v>
      </c>
      <c r="L7" s="396" t="s">
        <v>63</v>
      </c>
      <c r="M7" s="396">
        <f>LOOKUP(O7,'IB-IM'!A:A,'IB-IM'!C:C)</f>
        <v>321</v>
      </c>
      <c r="N7" s="397">
        <f>TRUNC(ROUND(taux!$D$39*M7,2)/12*100)/100</f>
        <v>1486.32</v>
      </c>
      <c r="O7" s="396">
        <v>340</v>
      </c>
      <c r="P7" s="393"/>
      <c r="Q7" s="398">
        <f>LOOKUP(S7,'IB-IM'!A:A,'IB-IM'!C:C)</f>
        <v>326</v>
      </c>
      <c r="R7" s="399">
        <f>TRUNC(ROUND(taux!$D$39*Q7,2)/12*100)/100</f>
        <v>1509.47</v>
      </c>
      <c r="S7" s="400">
        <v>348</v>
      </c>
    </row>
    <row r="8" spans="1:19" x14ac:dyDescent="0.2">
      <c r="A8" s="13"/>
      <c r="B8" s="401">
        <v>2</v>
      </c>
      <c r="C8" s="377" t="s">
        <v>60</v>
      </c>
      <c r="D8" s="377">
        <f>LOOKUP(F8,'IB-IM'!A:A,'IB-IM'!C:C)</f>
        <v>313</v>
      </c>
      <c r="E8" s="385">
        <f>TRUNC(ROUND(taux!$D$39*D8,2)/12*100)/100</f>
        <v>1449.28</v>
      </c>
      <c r="F8" s="377">
        <v>310</v>
      </c>
      <c r="G8" s="378"/>
      <c r="H8" s="386" t="s">
        <v>250</v>
      </c>
      <c r="I8" s="386" t="s">
        <v>253</v>
      </c>
      <c r="J8" s="378"/>
      <c r="K8" s="387">
        <v>1</v>
      </c>
      <c r="L8" s="379" t="s">
        <v>63</v>
      </c>
      <c r="M8" s="379">
        <f>LOOKUP(O8,'IB-IM'!A:A,'IB-IM'!C:C)</f>
        <v>321</v>
      </c>
      <c r="N8" s="388">
        <f>TRUNC(ROUND(taux!$D$39*M8,2)/12*100)/100</f>
        <v>1486.32</v>
      </c>
      <c r="O8" s="379">
        <v>340</v>
      </c>
      <c r="P8" s="378"/>
      <c r="Q8" s="380">
        <f>LOOKUP(S8,'IB-IM'!A:A,'IB-IM'!C:C)</f>
        <v>326</v>
      </c>
      <c r="R8" s="389">
        <f>TRUNC(ROUND(taux!$D$39*Q8,2)/12*100)/100</f>
        <v>1509.47</v>
      </c>
      <c r="S8" s="402">
        <v>348</v>
      </c>
    </row>
    <row r="9" spans="1:19" x14ac:dyDescent="0.2">
      <c r="A9" s="13"/>
      <c r="B9" s="401"/>
      <c r="C9" s="377"/>
      <c r="D9" s="377"/>
      <c r="E9" s="385"/>
      <c r="F9" s="377"/>
      <c r="G9" s="378"/>
      <c r="H9" s="386" t="s">
        <v>348</v>
      </c>
      <c r="I9" s="386" t="s">
        <v>258</v>
      </c>
      <c r="J9" s="378"/>
      <c r="K9" s="387">
        <v>2</v>
      </c>
      <c r="L9" s="379" t="s">
        <v>60</v>
      </c>
      <c r="M9" s="379">
        <f>LOOKUP(O9,'IB-IM'!A:A,'IB-IM'!C:C)</f>
        <v>323</v>
      </c>
      <c r="N9" s="388">
        <f>TRUNC(ROUND(taux!$D$39*M9,2)/12*100)/100</f>
        <v>1495.58</v>
      </c>
      <c r="O9" s="379">
        <v>342</v>
      </c>
      <c r="P9" s="378"/>
      <c r="Q9" s="380">
        <f>LOOKUP(S9,'IB-IM'!A:A,'IB-IM'!C:C)</f>
        <v>329</v>
      </c>
      <c r="R9" s="389">
        <f>TRUNC(ROUND(taux!$D$39*Q9,2)/12*100)/100</f>
        <v>1523.36</v>
      </c>
      <c r="S9" s="402">
        <v>352</v>
      </c>
    </row>
    <row r="10" spans="1:19" x14ac:dyDescent="0.2">
      <c r="A10" s="13"/>
      <c r="B10" s="401">
        <v>3</v>
      </c>
      <c r="C10" s="377" t="s">
        <v>60</v>
      </c>
      <c r="D10" s="377">
        <f>LOOKUP(F10,'IB-IM'!A:A,'IB-IM'!C:C)</f>
        <v>314</v>
      </c>
      <c r="E10" s="385">
        <f>TRUNC(ROUND(taux!$D$39*D10,2)/12*100)/100</f>
        <v>1453.91</v>
      </c>
      <c r="F10" s="377">
        <v>325</v>
      </c>
      <c r="G10" s="378"/>
      <c r="H10" s="386" t="s">
        <v>251</v>
      </c>
      <c r="I10" s="386" t="s">
        <v>253</v>
      </c>
      <c r="J10" s="378"/>
      <c r="K10" s="387">
        <v>3</v>
      </c>
      <c r="L10" s="379" t="s">
        <v>60</v>
      </c>
      <c r="M10" s="379">
        <f>LOOKUP(O10,'IB-IM'!A:A,'IB-IM'!C:C)</f>
        <v>325</v>
      </c>
      <c r="N10" s="388">
        <f>TRUNC(ROUND(taux!$D$39*M10,2)/12*100)/100</f>
        <v>1504.84</v>
      </c>
      <c r="O10" s="379">
        <v>347</v>
      </c>
      <c r="P10" s="378"/>
      <c r="Q10" s="380">
        <f>LOOKUP(S10,'IB-IM'!A:A,'IB-IM'!C:C)</f>
        <v>332</v>
      </c>
      <c r="R10" s="389">
        <f>TRUNC(ROUND(taux!$D$39*Q10,2)/12*100)/100</f>
        <v>1537.25</v>
      </c>
      <c r="S10" s="402">
        <v>356</v>
      </c>
    </row>
    <row r="11" spans="1:19" x14ac:dyDescent="0.2">
      <c r="A11" s="13"/>
      <c r="B11" s="401"/>
      <c r="C11" s="377"/>
      <c r="D11" s="377"/>
      <c r="E11" s="385"/>
      <c r="F11" s="377"/>
      <c r="G11" s="378"/>
      <c r="H11" s="386" t="s">
        <v>349</v>
      </c>
      <c r="I11" s="386" t="s">
        <v>254</v>
      </c>
      <c r="J11" s="378"/>
      <c r="K11" s="387">
        <v>4</v>
      </c>
      <c r="L11" s="379" t="s">
        <v>60</v>
      </c>
      <c r="M11" s="379">
        <f>LOOKUP(O11,'IB-IM'!A:A,'IB-IM'!C:C)</f>
        <v>334</v>
      </c>
      <c r="N11" s="388">
        <f>TRUNC(ROUND(taux!$D$39*M11,2)/12*100)/100</f>
        <v>1546.51</v>
      </c>
      <c r="O11" s="379">
        <v>359</v>
      </c>
      <c r="P11" s="378"/>
      <c r="Q11" s="380">
        <f>LOOKUP(S11,'IB-IM'!A:A,'IB-IM'!C:C)</f>
        <v>335</v>
      </c>
      <c r="R11" s="389">
        <f>TRUNC(ROUND(taux!$D$39*Q11,2)/12*100)/100</f>
        <v>1551.14</v>
      </c>
      <c r="S11" s="402">
        <v>360</v>
      </c>
    </row>
    <row r="12" spans="1:19" x14ac:dyDescent="0.2">
      <c r="A12" s="13"/>
      <c r="B12" s="401">
        <v>4</v>
      </c>
      <c r="C12" s="377" t="s">
        <v>60</v>
      </c>
      <c r="D12" s="377">
        <f>LOOKUP(F12,'IB-IM'!A:A,'IB-IM'!C:C)</f>
        <v>324</v>
      </c>
      <c r="E12" s="385">
        <f>TRUNC(ROUND(taux!$D$39*D12,2)/12*100)/100</f>
        <v>1500.21</v>
      </c>
      <c r="F12" s="377">
        <v>345</v>
      </c>
      <c r="G12" s="378"/>
      <c r="H12" s="386" t="s">
        <v>255</v>
      </c>
      <c r="I12" s="386" t="s">
        <v>256</v>
      </c>
      <c r="J12" s="378"/>
      <c r="K12" s="387">
        <v>4</v>
      </c>
      <c r="L12" s="379" t="s">
        <v>60</v>
      </c>
      <c r="M12" s="379">
        <f>LOOKUP(O12,'IB-IM'!A:A,'IB-IM'!C:C)</f>
        <v>334</v>
      </c>
      <c r="N12" s="388">
        <f>TRUNC(ROUND(taux!$D$39*M12,2)/12*100)/100</f>
        <v>1546.51</v>
      </c>
      <c r="O12" s="379">
        <v>359</v>
      </c>
      <c r="P12" s="378"/>
      <c r="Q12" s="380">
        <f>LOOKUP(S12,'IB-IM'!A:A,'IB-IM'!C:C)</f>
        <v>335</v>
      </c>
      <c r="R12" s="389">
        <f>TRUNC(ROUND(taux!$D$39*Q12,2)/12*100)/100</f>
        <v>1551.14</v>
      </c>
      <c r="S12" s="402">
        <v>360</v>
      </c>
    </row>
    <row r="13" spans="1:19" x14ac:dyDescent="0.2">
      <c r="A13" s="13"/>
      <c r="B13" s="401"/>
      <c r="C13" s="377"/>
      <c r="D13" s="377"/>
      <c r="E13" s="385"/>
      <c r="F13" s="377"/>
      <c r="G13" s="378"/>
      <c r="H13" s="386" t="s">
        <v>350</v>
      </c>
      <c r="I13" s="386" t="s">
        <v>257</v>
      </c>
      <c r="J13" s="378"/>
      <c r="K13" s="387">
        <v>5</v>
      </c>
      <c r="L13" s="379" t="s">
        <v>60</v>
      </c>
      <c r="M13" s="379">
        <f>LOOKUP(O13,'IB-IM'!A:A,'IB-IM'!C:C)</f>
        <v>345</v>
      </c>
      <c r="N13" s="388">
        <f>TRUNC(ROUND(taux!$D$39*M13,2)/12*100)/100</f>
        <v>1597.45</v>
      </c>
      <c r="O13" s="379">
        <v>374</v>
      </c>
      <c r="P13" s="378"/>
      <c r="Q13" s="380">
        <f>LOOKUP(S13,'IB-IM'!A:A,'IB-IM'!C:C)</f>
        <v>345</v>
      </c>
      <c r="R13" s="389">
        <f>TRUNC(ROUND(taux!$D$39*Q13,2)/12*100)/100</f>
        <v>1597.45</v>
      </c>
      <c r="S13" s="402">
        <v>374</v>
      </c>
    </row>
    <row r="14" spans="1:19" x14ac:dyDescent="0.2">
      <c r="A14" s="13"/>
      <c r="B14" s="401">
        <v>5</v>
      </c>
      <c r="C14" s="377" t="s">
        <v>60</v>
      </c>
      <c r="D14" s="377">
        <f>LOOKUP(F14,'IB-IM'!A:A,'IB-IM'!C:C)</f>
        <v>335</v>
      </c>
      <c r="E14" s="385">
        <f>TRUNC(ROUND(taux!$D$39*D14,2)/12*100)/100</f>
        <v>1551.14</v>
      </c>
      <c r="F14" s="377">
        <v>360</v>
      </c>
      <c r="G14" s="378"/>
      <c r="H14" s="386" t="s">
        <v>255</v>
      </c>
      <c r="I14" s="386" t="s">
        <v>256</v>
      </c>
      <c r="J14" s="378"/>
      <c r="K14" s="387">
        <v>5</v>
      </c>
      <c r="L14" s="379" t="s">
        <v>60</v>
      </c>
      <c r="M14" s="379">
        <f>LOOKUP(O14,'IB-IM'!A:A,'IB-IM'!C:C)</f>
        <v>345</v>
      </c>
      <c r="N14" s="388">
        <f>TRUNC(ROUND(taux!$D$39*M14,2)/12*100)/100</f>
        <v>1597.45</v>
      </c>
      <c r="O14" s="379">
        <v>374</v>
      </c>
      <c r="P14" s="378"/>
      <c r="Q14" s="380">
        <f>LOOKUP(S14,'IB-IM'!A:A,'IB-IM'!C:C)</f>
        <v>345</v>
      </c>
      <c r="R14" s="389">
        <f>TRUNC(ROUND(taux!$D$39*Q14,2)/12*100)/100</f>
        <v>1597.45</v>
      </c>
      <c r="S14" s="402">
        <v>374</v>
      </c>
    </row>
    <row r="15" spans="1:19" x14ac:dyDescent="0.2">
      <c r="A15" s="13"/>
      <c r="B15" s="401"/>
      <c r="C15" s="377"/>
      <c r="D15" s="377"/>
      <c r="E15" s="385"/>
      <c r="F15" s="377"/>
      <c r="G15" s="378"/>
      <c r="H15" s="386" t="s">
        <v>350</v>
      </c>
      <c r="I15" s="386" t="s">
        <v>257</v>
      </c>
      <c r="J15" s="378"/>
      <c r="K15" s="387">
        <v>6</v>
      </c>
      <c r="L15" s="379" t="s">
        <v>60</v>
      </c>
      <c r="M15" s="379">
        <f>LOOKUP(O15,'IB-IM'!A:A,'IB-IM'!C:C)</f>
        <v>358</v>
      </c>
      <c r="N15" s="388">
        <f>TRUNC(ROUND(taux!$D$39*M15,2)/12*100)/100</f>
        <v>1657.64</v>
      </c>
      <c r="O15" s="379">
        <v>393</v>
      </c>
      <c r="P15" s="378"/>
      <c r="Q15" s="380">
        <f>LOOKUP(S15,'IB-IM'!A:A,'IB-IM'!C:C)</f>
        <v>358</v>
      </c>
      <c r="R15" s="389">
        <f>TRUNC(ROUND(taux!$D$39*Q15,2)/12*100)/100</f>
        <v>1657.64</v>
      </c>
      <c r="S15" s="402">
        <v>393</v>
      </c>
    </row>
    <row r="16" spans="1:19" x14ac:dyDescent="0.2">
      <c r="A16" s="13"/>
      <c r="B16" s="401">
        <v>6</v>
      </c>
      <c r="C16" s="377" t="s">
        <v>60</v>
      </c>
      <c r="D16" s="377">
        <f>LOOKUP(F16,'IB-IM'!A:A,'IB-IM'!C:C)</f>
        <v>351</v>
      </c>
      <c r="E16" s="385">
        <f>TRUNC(ROUND(taux!$D$39*D16,2)/12*100)/100</f>
        <v>1625.23</v>
      </c>
      <c r="F16" s="377">
        <v>381</v>
      </c>
      <c r="G16" s="378"/>
      <c r="H16" s="386" t="s">
        <v>251</v>
      </c>
      <c r="I16" s="386" t="s">
        <v>355</v>
      </c>
      <c r="J16" s="378"/>
      <c r="K16" s="387">
        <v>6</v>
      </c>
      <c r="L16" s="379" t="s">
        <v>60</v>
      </c>
      <c r="M16" s="379">
        <f>LOOKUP(O16,'IB-IM'!A:A,'IB-IM'!C:C)</f>
        <v>358</v>
      </c>
      <c r="N16" s="388">
        <f>TRUNC(ROUND(taux!$D$39*M16,2)/12*100)/100</f>
        <v>1657.64</v>
      </c>
      <c r="O16" s="379">
        <v>393</v>
      </c>
      <c r="P16" s="378"/>
      <c r="Q16" s="380">
        <f>LOOKUP(S16,'IB-IM'!A:A,'IB-IM'!C:C)</f>
        <v>358</v>
      </c>
      <c r="R16" s="389">
        <f>TRUNC(ROUND(taux!$D$39*Q16,2)/12*100)/100</f>
        <v>1657.64</v>
      </c>
      <c r="S16" s="402">
        <v>393</v>
      </c>
    </row>
    <row r="17" spans="1:19" x14ac:dyDescent="0.2">
      <c r="A17" s="13"/>
      <c r="B17" s="401"/>
      <c r="C17" s="377"/>
      <c r="D17" s="377"/>
      <c r="E17" s="385"/>
      <c r="F17" s="377"/>
      <c r="G17" s="378"/>
      <c r="H17" s="386" t="s">
        <v>349</v>
      </c>
      <c r="I17" s="386" t="s">
        <v>260</v>
      </c>
      <c r="J17" s="378"/>
      <c r="K17" s="387">
        <v>7</v>
      </c>
      <c r="L17" s="379" t="s">
        <v>60</v>
      </c>
      <c r="M17" s="379">
        <f>LOOKUP(O17,'IB-IM'!A:A,'IB-IM'!C:C)</f>
        <v>371</v>
      </c>
      <c r="N17" s="388">
        <f>TRUNC(ROUND(taux!$D$39*M17,2)/12*100)/100</f>
        <v>1717.83</v>
      </c>
      <c r="O17" s="379">
        <v>418</v>
      </c>
      <c r="P17" s="378"/>
      <c r="Q17" s="380">
        <f>LOOKUP(S17,'IB-IM'!A:A,'IB-IM'!C:C)</f>
        <v>371</v>
      </c>
      <c r="R17" s="389">
        <f>TRUNC(ROUND(taux!$D$39*Q17,2)/12*100)/100</f>
        <v>1717.83</v>
      </c>
      <c r="S17" s="402">
        <v>418</v>
      </c>
    </row>
    <row r="18" spans="1:19" x14ac:dyDescent="0.2">
      <c r="A18" s="13"/>
      <c r="B18" s="401">
        <v>7</v>
      </c>
      <c r="C18" s="377" t="s">
        <v>60</v>
      </c>
      <c r="D18" s="377">
        <f>LOOKUP(F18,'IB-IM'!A:A,'IB-IM'!C:C)</f>
        <v>366</v>
      </c>
      <c r="E18" s="385">
        <f>TRUNC(ROUND(taux!$D$39*D18,2)/12*100)/100</f>
        <v>1694.68</v>
      </c>
      <c r="F18" s="377">
        <v>405</v>
      </c>
      <c r="G18" s="378"/>
      <c r="H18" s="378"/>
      <c r="I18" s="386" t="s">
        <v>356</v>
      </c>
      <c r="J18" s="378"/>
      <c r="K18" s="387">
        <v>7</v>
      </c>
      <c r="L18" s="379" t="s">
        <v>60</v>
      </c>
      <c r="M18" s="379">
        <f>LOOKUP(O18,'IB-IM'!A:A,'IB-IM'!C:C)</f>
        <v>371</v>
      </c>
      <c r="N18" s="388">
        <f>TRUNC(ROUND(taux!$D$39*M18,2)/12*100)/100</f>
        <v>1717.83</v>
      </c>
      <c r="O18" s="379">
        <v>418</v>
      </c>
      <c r="P18" s="378"/>
      <c r="Q18" s="380">
        <f>LOOKUP(S18,'IB-IM'!A:A,'IB-IM'!C:C)</f>
        <v>371</v>
      </c>
      <c r="R18" s="389">
        <f>TRUNC(ROUND(taux!$D$39*Q18,2)/12*100)/100</f>
        <v>1717.83</v>
      </c>
      <c r="S18" s="402">
        <v>418</v>
      </c>
    </row>
    <row r="19" spans="1:19" x14ac:dyDescent="0.2">
      <c r="A19" s="13"/>
      <c r="B19" s="401">
        <v>8</v>
      </c>
      <c r="C19" s="377" t="s">
        <v>61</v>
      </c>
      <c r="D19" s="377">
        <f>LOOKUP(F19,'IB-IM'!A:A,'IB-IM'!C:C)</f>
        <v>377</v>
      </c>
      <c r="E19" s="385">
        <f>TRUNC(ROUND(taux!$D$39*D19,2)/12*100)/100</f>
        <v>1745.62</v>
      </c>
      <c r="F19" s="377">
        <v>425</v>
      </c>
      <c r="G19" s="378"/>
      <c r="H19" s="378"/>
      <c r="I19" s="386" t="s">
        <v>261</v>
      </c>
      <c r="J19" s="378"/>
      <c r="K19" s="387">
        <v>8</v>
      </c>
      <c r="L19" s="379" t="s">
        <v>61</v>
      </c>
      <c r="M19" s="379">
        <f>LOOKUP(O19,'IB-IM'!A:A,'IB-IM'!C:C)</f>
        <v>384</v>
      </c>
      <c r="N19" s="388">
        <f>TRUNC(ROUND(taux!$D$39*M19,2)/12*100)/100</f>
        <v>1778.03</v>
      </c>
      <c r="O19" s="379">
        <v>436</v>
      </c>
      <c r="P19" s="378"/>
      <c r="Q19" s="380">
        <f>LOOKUP(S19,'IB-IM'!A:A,'IB-IM'!C:C)</f>
        <v>384</v>
      </c>
      <c r="R19" s="389">
        <f>TRUNC(ROUND(taux!$D$39*Q19,2)/12*100)/100</f>
        <v>1778.03</v>
      </c>
      <c r="S19" s="402">
        <v>436</v>
      </c>
    </row>
    <row r="20" spans="1:19" x14ac:dyDescent="0.2">
      <c r="A20" s="13"/>
      <c r="B20" s="401">
        <v>9</v>
      </c>
      <c r="C20" s="377" t="s">
        <v>61</v>
      </c>
      <c r="D20" s="377">
        <f>LOOKUP(F20,'IB-IM'!A:A,'IB-IM'!C:C)</f>
        <v>391</v>
      </c>
      <c r="E20" s="385">
        <f>TRUNC(ROUND(taux!$D$39*D20,2)/12*100)/100</f>
        <v>1810.44</v>
      </c>
      <c r="F20" s="377">
        <v>445</v>
      </c>
      <c r="G20" s="378"/>
      <c r="H20" s="378"/>
      <c r="I20" s="386" t="s">
        <v>261</v>
      </c>
      <c r="J20" s="378"/>
      <c r="K20" s="387">
        <v>9</v>
      </c>
      <c r="L20" s="379" t="s">
        <v>61</v>
      </c>
      <c r="M20" s="379">
        <f>LOOKUP(O20,'IB-IM'!A:A,'IB-IM'!C:C)</f>
        <v>400</v>
      </c>
      <c r="N20" s="388">
        <f>TRUNC(ROUND(taux!$D$39*M20,2)/12*100)/100</f>
        <v>1852.11</v>
      </c>
      <c r="O20" s="379">
        <v>457</v>
      </c>
      <c r="P20" s="378"/>
      <c r="Q20" s="380">
        <f>LOOKUP(S20,'IB-IM'!A:A,'IB-IM'!C:C)</f>
        <v>400</v>
      </c>
      <c r="R20" s="389">
        <f>TRUNC(ROUND(taux!$D$39*Q20,2)/12*100)/100</f>
        <v>1852.11</v>
      </c>
      <c r="S20" s="402">
        <v>457</v>
      </c>
    </row>
    <row r="21" spans="1:19" x14ac:dyDescent="0.2">
      <c r="A21" s="13"/>
      <c r="B21" s="401">
        <v>10</v>
      </c>
      <c r="C21" s="377" t="s">
        <v>61</v>
      </c>
      <c r="D21" s="377">
        <f>LOOKUP(F21,'IB-IM'!A:A,'IB-IM'!C:C)</f>
        <v>407</v>
      </c>
      <c r="E21" s="385">
        <f>TRUNC(ROUND(taux!$D$39*D21,2)/12*100)/100</f>
        <v>1884.52</v>
      </c>
      <c r="F21" s="377">
        <v>465</v>
      </c>
      <c r="G21" s="378"/>
      <c r="H21" s="378"/>
      <c r="I21" s="386" t="s">
        <v>262</v>
      </c>
      <c r="J21" s="378"/>
      <c r="K21" s="387">
        <v>10</v>
      </c>
      <c r="L21" s="379" t="s">
        <v>62</v>
      </c>
      <c r="M21" s="379">
        <f>LOOKUP(O21,'IB-IM'!A:A,'IB-IM'!C:C)</f>
        <v>420</v>
      </c>
      <c r="N21" s="388">
        <f>TRUNC(ROUND(taux!$D$39*M21,2)/12*100)/100</f>
        <v>1944.72</v>
      </c>
      <c r="O21" s="379">
        <v>486</v>
      </c>
      <c r="P21" s="378"/>
      <c r="Q21" s="380">
        <f>LOOKUP(S21,'IB-IM'!A:A,'IB-IM'!C:C)</f>
        <v>420</v>
      </c>
      <c r="R21" s="389">
        <f>TRUNC(ROUND(taux!$D$39*Q21,2)/12*100)/100</f>
        <v>1944.72</v>
      </c>
      <c r="S21" s="402">
        <v>486</v>
      </c>
    </row>
    <row r="22" spans="1:19" x14ac:dyDescent="0.2">
      <c r="A22" s="13"/>
      <c r="B22" s="401">
        <v>11</v>
      </c>
      <c r="C22" s="377" t="s">
        <v>61</v>
      </c>
      <c r="D22" s="377">
        <f>LOOKUP(F22,'IB-IM'!A:A,'IB-IM'!C:C)</f>
        <v>420</v>
      </c>
      <c r="E22" s="385">
        <f>TRUNC(ROUND(taux!$D$39*D22,2)/12*100)/100</f>
        <v>1944.72</v>
      </c>
      <c r="F22" s="377">
        <v>485</v>
      </c>
      <c r="G22" s="378"/>
      <c r="H22" s="386" t="s">
        <v>251</v>
      </c>
      <c r="I22" s="386" t="s">
        <v>263</v>
      </c>
      <c r="J22" s="378"/>
      <c r="K22" s="387">
        <v>10</v>
      </c>
      <c r="L22" s="379" t="s">
        <v>62</v>
      </c>
      <c r="M22" s="379">
        <f>LOOKUP(O22,'IB-IM'!A:A,'IB-IM'!C:C)</f>
        <v>420</v>
      </c>
      <c r="N22" s="388">
        <f>TRUNC(ROUND(taux!$D$39*M22,2)/12*100)/100</f>
        <v>1944.72</v>
      </c>
      <c r="O22" s="379">
        <v>486</v>
      </c>
      <c r="P22" s="378"/>
      <c r="Q22" s="380">
        <f>LOOKUP(S22,'IB-IM'!A:A,'IB-IM'!C:C)</f>
        <v>420</v>
      </c>
      <c r="R22" s="389">
        <f>TRUNC(ROUND(taux!$D$39*Q22,2)/12*100)/100</f>
        <v>1944.72</v>
      </c>
      <c r="S22" s="402">
        <v>486</v>
      </c>
    </row>
    <row r="23" spans="1:19" x14ac:dyDescent="0.2">
      <c r="A23" s="13"/>
      <c r="B23" s="401"/>
      <c r="C23" s="377"/>
      <c r="D23" s="377"/>
      <c r="E23" s="385"/>
      <c r="F23" s="377"/>
      <c r="G23" s="378"/>
      <c r="H23" s="386" t="s">
        <v>349</v>
      </c>
      <c r="I23" s="386" t="s">
        <v>264</v>
      </c>
      <c r="J23" s="378"/>
      <c r="K23" s="387">
        <v>11</v>
      </c>
      <c r="L23" s="379" t="s">
        <v>62</v>
      </c>
      <c r="M23" s="379">
        <f>LOOKUP(O23,'IB-IM'!A:A,'IB-IM'!C:C)</f>
        <v>443</v>
      </c>
      <c r="N23" s="388">
        <f>TRUNC(ROUND(taux!$D$39*M23,2)/12*100)/100</f>
        <v>2051.21</v>
      </c>
      <c r="O23" s="379">
        <v>516</v>
      </c>
      <c r="P23" s="378"/>
      <c r="Q23" s="380">
        <f>LOOKUP(S23,'IB-IM'!A:A,'IB-IM'!C:C)</f>
        <v>443</v>
      </c>
      <c r="R23" s="389">
        <f>TRUNC(ROUND(taux!$D$39*Q23,2)/12*100)/100</f>
        <v>2051.21</v>
      </c>
      <c r="S23" s="402">
        <v>516</v>
      </c>
    </row>
    <row r="24" spans="1:19" x14ac:dyDescent="0.2">
      <c r="A24" s="13"/>
      <c r="B24" s="401">
        <v>12</v>
      </c>
      <c r="C24" s="377" t="s">
        <v>61</v>
      </c>
      <c r="D24" s="377">
        <f>LOOKUP(F24,'IB-IM'!A:A,'IB-IM'!C:C)</f>
        <v>446</v>
      </c>
      <c r="E24" s="385">
        <f>TRUNC(ROUND(taux!$D$39*D24,2)/12*100)/100</f>
        <v>2065.11</v>
      </c>
      <c r="F24" s="377">
        <v>520</v>
      </c>
      <c r="G24" s="378"/>
      <c r="H24" s="378"/>
      <c r="I24" s="386" t="s">
        <v>252</v>
      </c>
      <c r="J24" s="378"/>
      <c r="K24" s="387">
        <v>12</v>
      </c>
      <c r="L24" s="379" t="s">
        <v>62</v>
      </c>
      <c r="M24" s="379">
        <f>LOOKUP(O24,'IB-IM'!A:A,'IB-IM'!C:C)</f>
        <v>466</v>
      </c>
      <c r="N24" s="388">
        <f>TRUNC(ROUND(taux!$D$39*M24,2)/12*100)/100</f>
        <v>2157.71</v>
      </c>
      <c r="O24" s="379">
        <v>548</v>
      </c>
      <c r="P24" s="378"/>
      <c r="Q24" s="380">
        <f>LOOKUP(S24,'IB-IM'!A:A,'IB-IM'!C:C)</f>
        <v>466</v>
      </c>
      <c r="R24" s="389">
        <f>TRUNC(ROUND(taux!$D$39*Q24,2)/12*100)/100</f>
        <v>2157.71</v>
      </c>
      <c r="S24" s="402">
        <v>548</v>
      </c>
    </row>
    <row r="25" spans="1:19" ht="13.5" thickBot="1" x14ac:dyDescent="0.25">
      <c r="A25" s="13"/>
      <c r="B25" s="403">
        <v>13</v>
      </c>
      <c r="C25" s="404"/>
      <c r="D25" s="405">
        <f>LOOKUP(F25,'IB-IM'!A:A,'IB-IM'!C:C)</f>
        <v>463</v>
      </c>
      <c r="E25" s="406">
        <f>TRUNC(ROUND(taux!$D$39*D25,2)/12*100)/100</f>
        <v>2143.8200000000002</v>
      </c>
      <c r="F25" s="405">
        <v>544</v>
      </c>
      <c r="G25" s="407"/>
      <c r="H25" s="407"/>
      <c r="I25" s="408" t="s">
        <v>261</v>
      </c>
      <c r="J25" s="407"/>
      <c r="K25" s="409">
        <v>13</v>
      </c>
      <c r="L25" s="410"/>
      <c r="M25" s="411">
        <f>LOOKUP(O25,'IB-IM'!A:A,'IB-IM'!C:C)</f>
        <v>486</v>
      </c>
      <c r="N25" s="412">
        <f>TRUNC(ROUND(taux!$D$39*M25,2)/12*100)/100</f>
        <v>2250.3200000000002</v>
      </c>
      <c r="O25" s="411">
        <v>576</v>
      </c>
      <c r="P25" s="407"/>
      <c r="Q25" s="413">
        <f>LOOKUP(S25,'IB-IM'!A:A,'IB-IM'!C:C)</f>
        <v>486</v>
      </c>
      <c r="R25" s="414">
        <f>TRUNC(ROUND(taux!$D$39*Q25,2)/12*100)/100</f>
        <v>2250.3200000000002</v>
      </c>
      <c r="S25" s="415">
        <v>576</v>
      </c>
    </row>
    <row r="26" spans="1:19" x14ac:dyDescent="0.2">
      <c r="K26" s="87"/>
      <c r="L26" s="87"/>
      <c r="M26" s="87"/>
      <c r="N26" s="87"/>
      <c r="O26" s="87"/>
    </row>
    <row r="27" spans="1:19" x14ac:dyDescent="0.2">
      <c r="K27" s="87"/>
      <c r="L27" s="87"/>
      <c r="M27" s="87"/>
      <c r="N27" s="87"/>
      <c r="O27" s="87"/>
    </row>
    <row r="28" spans="1:19" x14ac:dyDescent="0.2">
      <c r="K28" s="87"/>
      <c r="L28" s="87"/>
      <c r="M28" s="87"/>
      <c r="N28" s="87"/>
      <c r="O28" s="87"/>
    </row>
    <row r="29" spans="1:19" x14ac:dyDescent="0.2">
      <c r="K29" s="87"/>
      <c r="L29" s="87"/>
      <c r="M29" s="87"/>
      <c r="N29" s="87"/>
      <c r="O29" s="87"/>
    </row>
    <row r="30" spans="1:19" x14ac:dyDescent="0.2">
      <c r="K30" s="89" t="s">
        <v>249</v>
      </c>
      <c r="L30" s="87"/>
      <c r="M30" s="87"/>
      <c r="N30" s="87"/>
      <c r="O30" s="87"/>
    </row>
    <row r="31" spans="1:19" x14ac:dyDescent="0.2">
      <c r="K31" s="87"/>
      <c r="L31" s="87"/>
      <c r="M31" s="87"/>
      <c r="N31" s="87"/>
      <c r="O31" s="87"/>
    </row>
    <row r="32" spans="1:19" x14ac:dyDescent="0.2">
      <c r="K32" s="20" t="s">
        <v>50</v>
      </c>
      <c r="L32" s="20" t="s">
        <v>51</v>
      </c>
      <c r="M32" s="20" t="s">
        <v>52</v>
      </c>
      <c r="N32" s="20" t="s">
        <v>53</v>
      </c>
      <c r="O32" s="20" t="s">
        <v>52</v>
      </c>
      <c r="Q32" s="152" t="s">
        <v>52</v>
      </c>
      <c r="R32" s="152" t="s">
        <v>53</v>
      </c>
      <c r="S32" s="152" t="s">
        <v>52</v>
      </c>
    </row>
    <row r="33" spans="11:19" x14ac:dyDescent="0.2">
      <c r="K33" s="19"/>
      <c r="L33" s="19"/>
      <c r="M33" s="20" t="s">
        <v>55</v>
      </c>
      <c r="N33" s="20" t="s">
        <v>56</v>
      </c>
      <c r="O33" s="20" t="s">
        <v>57</v>
      </c>
      <c r="Q33" s="152" t="s">
        <v>55</v>
      </c>
      <c r="R33" s="152" t="s">
        <v>56</v>
      </c>
      <c r="S33" s="152" t="s">
        <v>57</v>
      </c>
    </row>
    <row r="34" spans="11:19" x14ac:dyDescent="0.2">
      <c r="K34" s="19"/>
      <c r="L34" s="19"/>
      <c r="M34" s="88"/>
      <c r="N34" s="19"/>
      <c r="O34" s="88"/>
      <c r="Q34" s="223"/>
      <c r="R34" s="224"/>
      <c r="S34" s="223"/>
    </row>
    <row r="35" spans="11:19" x14ac:dyDescent="0.2">
      <c r="K35" s="379">
        <v>1</v>
      </c>
      <c r="L35" s="379" t="s">
        <v>63</v>
      </c>
      <c r="M35" s="379">
        <f>LOOKUP(O35,'IB-IM'!A:A,'IB-IM'!C:C)</f>
        <v>327</v>
      </c>
      <c r="N35" s="388">
        <f>TRUNC(ROUND(taux!$D$39*M35,2)/12*100)/100</f>
        <v>1514.1</v>
      </c>
      <c r="O35" s="379">
        <v>350</v>
      </c>
      <c r="P35" s="378"/>
      <c r="Q35" s="380">
        <f>LOOKUP(S35,'IB-IM'!A:A,'IB-IM'!C:C)</f>
        <v>327</v>
      </c>
      <c r="R35" s="389">
        <f>TRUNC(ROUND(taux!$D$39*Q35,2)/12*100)/100</f>
        <v>1514.1</v>
      </c>
      <c r="S35" s="380">
        <v>350</v>
      </c>
    </row>
    <row r="36" spans="11:19" x14ac:dyDescent="0.2">
      <c r="K36" s="379">
        <v>2</v>
      </c>
      <c r="L36" s="379" t="s">
        <v>60</v>
      </c>
      <c r="M36" s="379">
        <f>LOOKUP(O36,'IB-IM'!A:A,'IB-IM'!C:C)</f>
        <v>332</v>
      </c>
      <c r="N36" s="388">
        <f>TRUNC(ROUND(taux!$D$39*M36,2)/12*100)/100</f>
        <v>1537.25</v>
      </c>
      <c r="O36" s="379">
        <v>357</v>
      </c>
      <c r="P36" s="378"/>
      <c r="Q36" s="380">
        <f>LOOKUP(S36,'IB-IM'!A:A,'IB-IM'!C:C)</f>
        <v>332</v>
      </c>
      <c r="R36" s="389">
        <f>TRUNC(ROUND(taux!$D$39*Q36,2)/12*100)/100</f>
        <v>1537.25</v>
      </c>
      <c r="S36" s="380">
        <v>357</v>
      </c>
    </row>
    <row r="37" spans="11:19" x14ac:dyDescent="0.2">
      <c r="K37" s="379">
        <v>3</v>
      </c>
      <c r="L37" s="379" t="s">
        <v>60</v>
      </c>
      <c r="M37" s="379">
        <f>LOOKUP(O37,'IB-IM'!A:A,'IB-IM'!C:C)</f>
        <v>340</v>
      </c>
      <c r="N37" s="388">
        <f>TRUNC(ROUND(taux!$D$39*M37,2)/12*100)/100</f>
        <v>1574.29</v>
      </c>
      <c r="O37" s="379">
        <v>367</v>
      </c>
      <c r="P37" s="378"/>
      <c r="Q37" s="380">
        <f>LOOKUP(S37,'IB-IM'!A:A,'IB-IM'!C:C)</f>
        <v>340</v>
      </c>
      <c r="R37" s="389">
        <f>TRUNC(ROUND(taux!$D$39*Q37,2)/12*100)/100</f>
        <v>1574.29</v>
      </c>
      <c r="S37" s="380">
        <v>367</v>
      </c>
    </row>
    <row r="38" spans="11:19" x14ac:dyDescent="0.2">
      <c r="K38" s="379">
        <v>4</v>
      </c>
      <c r="L38" s="379" t="s">
        <v>60</v>
      </c>
      <c r="M38" s="379">
        <f>LOOKUP(O38,'IB-IM'!A:A,'IB-IM'!C:C)</f>
        <v>348</v>
      </c>
      <c r="N38" s="388">
        <f>TRUNC(ROUND(taux!$D$39*M38,2)/12*100)/100</f>
        <v>1611.34</v>
      </c>
      <c r="O38" s="379">
        <v>378</v>
      </c>
      <c r="P38" s="378"/>
      <c r="Q38" s="380">
        <f>LOOKUP(S38,'IB-IM'!A:A,'IB-IM'!C:C)</f>
        <v>348</v>
      </c>
      <c r="R38" s="389">
        <f>TRUNC(ROUND(taux!$D$39*Q38,2)/12*100)/100</f>
        <v>1611.34</v>
      </c>
      <c r="S38" s="380">
        <v>378</v>
      </c>
    </row>
    <row r="39" spans="11:19" x14ac:dyDescent="0.2">
      <c r="K39" s="379">
        <v>5</v>
      </c>
      <c r="L39" s="379" t="s">
        <v>60</v>
      </c>
      <c r="M39" s="379">
        <f>LOOKUP(O39,'IB-IM'!A:A,'IB-IM'!C:C)</f>
        <v>361</v>
      </c>
      <c r="N39" s="388">
        <f>TRUNC(ROUND(taux!$D$39*M39,2)/12*100)/100</f>
        <v>1671.53</v>
      </c>
      <c r="O39" s="379">
        <v>397</v>
      </c>
      <c r="P39" s="378"/>
      <c r="Q39" s="380">
        <f>LOOKUP(S39,'IB-IM'!A:A,'IB-IM'!C:C)</f>
        <v>361</v>
      </c>
      <c r="R39" s="389">
        <f>TRUNC(ROUND(taux!$D$39*Q39,2)/12*100)/100</f>
        <v>1671.53</v>
      </c>
      <c r="S39" s="380">
        <v>397</v>
      </c>
    </row>
    <row r="40" spans="11:19" x14ac:dyDescent="0.2">
      <c r="K40" s="379">
        <v>6</v>
      </c>
      <c r="L40" s="379" t="s">
        <v>60</v>
      </c>
      <c r="M40" s="379">
        <f>LOOKUP(O40,'IB-IM'!A:A,'IB-IM'!C:C)</f>
        <v>375</v>
      </c>
      <c r="N40" s="388">
        <f>TRUNC(ROUND(taux!$D$39*M40,2)/12*100)/100</f>
        <v>1736.35</v>
      </c>
      <c r="O40" s="379">
        <v>422</v>
      </c>
      <c r="P40" s="378"/>
      <c r="Q40" s="380">
        <f>LOOKUP(S40,'IB-IM'!A:A,'IB-IM'!C:C)</f>
        <v>375</v>
      </c>
      <c r="R40" s="389">
        <f>TRUNC(ROUND(taux!$D$39*Q40,2)/12*100)/100</f>
        <v>1736.35</v>
      </c>
      <c r="S40" s="380">
        <v>422</v>
      </c>
    </row>
    <row r="41" spans="11:19" x14ac:dyDescent="0.2">
      <c r="K41" s="379">
        <v>7</v>
      </c>
      <c r="L41" s="379" t="s">
        <v>60</v>
      </c>
      <c r="M41" s="379">
        <f>LOOKUP(O41,'IB-IM'!A:A,'IB-IM'!C:C)</f>
        <v>390</v>
      </c>
      <c r="N41" s="388">
        <f>TRUNC(ROUND(taux!$D$39*M41,2)/12*100)/100</f>
        <v>1805.81</v>
      </c>
      <c r="O41" s="379">
        <v>444</v>
      </c>
      <c r="P41" s="378"/>
      <c r="Q41" s="380">
        <f>LOOKUP(S41,'IB-IM'!A:A,'IB-IM'!C:C)</f>
        <v>390</v>
      </c>
      <c r="R41" s="389">
        <f>TRUNC(ROUND(taux!$D$39*Q41,2)/12*100)/100</f>
        <v>1805.81</v>
      </c>
      <c r="S41" s="380">
        <v>444</v>
      </c>
    </row>
    <row r="42" spans="11:19" x14ac:dyDescent="0.2">
      <c r="K42" s="379">
        <v>8</v>
      </c>
      <c r="L42" s="379" t="s">
        <v>61</v>
      </c>
      <c r="M42" s="379">
        <f>LOOKUP(O42,'IB-IM'!A:A,'IB-IM'!C:C)</f>
        <v>405</v>
      </c>
      <c r="N42" s="388">
        <f>TRUNC(ROUND(taux!$D$39*M42,2)/12*100)/100</f>
        <v>1875.26</v>
      </c>
      <c r="O42" s="379">
        <v>463</v>
      </c>
      <c r="P42" s="378"/>
      <c r="Q42" s="380">
        <f>LOOKUP(S42,'IB-IM'!A:A,'IB-IM'!C:C)</f>
        <v>405</v>
      </c>
      <c r="R42" s="389">
        <f>TRUNC(ROUND(taux!$D$39*Q42,2)/12*100)/100</f>
        <v>1875.26</v>
      </c>
      <c r="S42" s="380">
        <v>463</v>
      </c>
    </row>
    <row r="43" spans="11:19" x14ac:dyDescent="0.2">
      <c r="K43" s="379">
        <v>9</v>
      </c>
      <c r="L43" s="379" t="s">
        <v>61</v>
      </c>
      <c r="M43" s="379">
        <f>LOOKUP(O43,'IB-IM'!A:A,'IB-IM'!C:C)</f>
        <v>425</v>
      </c>
      <c r="N43" s="388">
        <f>TRUNC(ROUND(taux!$D$39*M43,2)/12*100)/100</f>
        <v>1967.87</v>
      </c>
      <c r="O43" s="379">
        <v>493</v>
      </c>
      <c r="P43" s="378"/>
      <c r="Q43" s="380">
        <f>LOOKUP(S43,'IB-IM'!A:A,'IB-IM'!C:C)</f>
        <v>425</v>
      </c>
      <c r="R43" s="389">
        <f>TRUNC(ROUND(taux!$D$39*Q43,2)/12*100)/100</f>
        <v>1967.87</v>
      </c>
      <c r="S43" s="380">
        <v>493</v>
      </c>
    </row>
    <row r="44" spans="11:19" x14ac:dyDescent="0.2">
      <c r="K44" s="379">
        <v>10</v>
      </c>
      <c r="L44" s="379" t="s">
        <v>62</v>
      </c>
      <c r="M44" s="379">
        <f>LOOKUP(O44,'IB-IM'!A:A,'IB-IM'!C:C)</f>
        <v>445</v>
      </c>
      <c r="N44" s="388">
        <f>TRUNC(ROUND(taux!$D$39*M44,2)/12*100)/100</f>
        <v>2060.48</v>
      </c>
      <c r="O44" s="379">
        <v>518</v>
      </c>
      <c r="P44" s="378"/>
      <c r="Q44" s="380">
        <f>LOOKUP(S44,'IB-IM'!A:A,'IB-IM'!C:C)</f>
        <v>445</v>
      </c>
      <c r="R44" s="389">
        <f>TRUNC(ROUND(taux!$D$39*Q44,2)/12*100)/100</f>
        <v>2060.48</v>
      </c>
      <c r="S44" s="380">
        <v>518</v>
      </c>
    </row>
    <row r="45" spans="11:19" x14ac:dyDescent="0.2">
      <c r="K45" s="379">
        <v>11</v>
      </c>
      <c r="L45" s="379" t="s">
        <v>62</v>
      </c>
      <c r="M45" s="379">
        <f>LOOKUP(O45,'IB-IM'!A:A,'IB-IM'!C:C)</f>
        <v>468</v>
      </c>
      <c r="N45" s="388">
        <f>TRUNC(ROUND(taux!$D$39*M45,2)/12*100)/100</f>
        <v>2166.9699999999998</v>
      </c>
      <c r="O45" s="379">
        <v>551</v>
      </c>
      <c r="P45" s="378"/>
      <c r="Q45" s="380">
        <f>LOOKUP(S45,'IB-IM'!A:A,'IB-IM'!C:C)</f>
        <v>468</v>
      </c>
      <c r="R45" s="389">
        <f>TRUNC(ROUND(taux!$D$39*Q45,2)/12*100)/100</f>
        <v>2166.9699999999998</v>
      </c>
      <c r="S45" s="380">
        <v>551</v>
      </c>
    </row>
    <row r="46" spans="11:19" x14ac:dyDescent="0.2">
      <c r="K46" s="379">
        <v>12</v>
      </c>
      <c r="L46" s="379" t="s">
        <v>62</v>
      </c>
      <c r="M46" s="379">
        <f>LOOKUP(O46,'IB-IM'!A:A,'IB-IM'!C:C)</f>
        <v>491</v>
      </c>
      <c r="N46" s="388">
        <f>TRUNC(ROUND(taux!$D$39*M46,2)/12*100)/100</f>
        <v>2273.4699999999998</v>
      </c>
      <c r="O46" s="379">
        <v>581</v>
      </c>
      <c r="P46" s="378"/>
      <c r="Q46" s="380">
        <f>LOOKUP(S46,'IB-IM'!A:A,'IB-IM'!C:C)</f>
        <v>491</v>
      </c>
      <c r="R46" s="389">
        <f>TRUNC(ROUND(taux!$D$39*Q46,2)/12*100)/100</f>
        <v>2273.4699999999998</v>
      </c>
      <c r="S46" s="380">
        <v>581</v>
      </c>
    </row>
    <row r="47" spans="11:19" x14ac:dyDescent="0.2">
      <c r="K47" s="379">
        <v>13</v>
      </c>
      <c r="L47" s="382"/>
      <c r="M47" s="379">
        <f>LOOKUP(O47,'IB-IM'!A:A,'IB-IM'!C:C)</f>
        <v>515</v>
      </c>
      <c r="N47" s="388">
        <f>TRUNC(ROUND(taux!$D$39*M47,2)/12*100)/100</f>
        <v>2384.6</v>
      </c>
      <c r="O47" s="379">
        <v>614</v>
      </c>
      <c r="P47" s="378"/>
      <c r="Q47" s="380">
        <f>LOOKUP(S47,'IB-IM'!A:A,'IB-IM'!C:C)</f>
        <v>515</v>
      </c>
      <c r="R47" s="389">
        <f>TRUNC(ROUND(taux!$D$39*Q47,2)/12*100)/100</f>
        <v>2384.6</v>
      </c>
      <c r="S47" s="380">
        <v>614</v>
      </c>
    </row>
    <row r="48" spans="11:19" x14ac:dyDescent="0.2">
      <c r="K48" s="378"/>
      <c r="L48" s="378"/>
      <c r="M48" s="378"/>
      <c r="N48" s="378"/>
      <c r="O48" s="378"/>
      <c r="P48" s="378"/>
      <c r="Q48" s="378"/>
      <c r="R48" s="378"/>
      <c r="S48" s="378"/>
    </row>
  </sheetData>
  <mergeCells count="1">
    <mergeCell ref="H4:I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 enableFormatConditionsCalculation="0">
    <tabColor indexed="11"/>
  </sheetPr>
  <dimension ref="A1:S57"/>
  <sheetViews>
    <sheetView showGridLines="0" topLeftCell="J16" zoomScale="80" zoomScaleNormal="80" workbookViewId="0">
      <selection activeCell="V37" sqref="V37"/>
    </sheetView>
  </sheetViews>
  <sheetFormatPr baseColWidth="10" defaultRowHeight="12.75" x14ac:dyDescent="0.2"/>
  <cols>
    <col min="1" max="6" width="11.42578125" style="50"/>
    <col min="7" max="7" width="4.85546875" style="50" customWidth="1"/>
    <col min="8" max="8" width="12.85546875" style="50" customWidth="1"/>
    <col min="9" max="9" width="26.42578125" style="50" customWidth="1"/>
    <col min="10" max="10" width="4.85546875" style="50" customWidth="1"/>
    <col min="11" max="16384" width="11.42578125" style="50"/>
  </cols>
  <sheetData>
    <row r="1" spans="1:19" x14ac:dyDescent="0.2">
      <c r="A1" s="50" t="s">
        <v>142</v>
      </c>
      <c r="C1" s="91" t="s">
        <v>319</v>
      </c>
      <c r="E1" s="91" t="s">
        <v>324</v>
      </c>
      <c r="K1" s="89" t="s">
        <v>345</v>
      </c>
      <c r="L1" s="87"/>
      <c r="M1" s="87"/>
      <c r="N1" s="87"/>
      <c r="O1" s="87"/>
      <c r="R1" s="225">
        <v>42005</v>
      </c>
    </row>
    <row r="2" spans="1:19" x14ac:dyDescent="0.2">
      <c r="K2" s="87" t="s">
        <v>154</v>
      </c>
      <c r="L2" s="87" t="s">
        <v>142</v>
      </c>
      <c r="M2" s="87"/>
      <c r="N2" s="87"/>
      <c r="O2" s="87"/>
    </row>
    <row r="3" spans="1:19" x14ac:dyDescent="0.2">
      <c r="K3" s="87"/>
      <c r="L3" s="87"/>
      <c r="M3" s="87"/>
      <c r="N3" s="87"/>
      <c r="O3" s="87"/>
    </row>
    <row r="4" spans="1:19" x14ac:dyDescent="0.2">
      <c r="K4" s="20" t="s">
        <v>50</v>
      </c>
      <c r="L4" s="20" t="s">
        <v>51</v>
      </c>
      <c r="M4" s="20" t="s">
        <v>52</v>
      </c>
      <c r="N4" s="20" t="s">
        <v>53</v>
      </c>
      <c r="O4" s="20" t="s">
        <v>52</v>
      </c>
      <c r="Q4" s="152" t="s">
        <v>52</v>
      </c>
      <c r="R4" s="152" t="s">
        <v>53</v>
      </c>
      <c r="S4" s="152" t="s">
        <v>52</v>
      </c>
    </row>
    <row r="5" spans="1:19" x14ac:dyDescent="0.2">
      <c r="G5" s="61"/>
      <c r="H5" s="61"/>
      <c r="K5" s="19"/>
      <c r="L5" s="19"/>
      <c r="M5" s="20" t="s">
        <v>55</v>
      </c>
      <c r="N5" s="20" t="s">
        <v>56</v>
      </c>
      <c r="O5" s="20" t="s">
        <v>57</v>
      </c>
      <c r="Q5" s="152" t="s">
        <v>55</v>
      </c>
      <c r="R5" s="152" t="s">
        <v>56</v>
      </c>
      <c r="S5" s="152" t="s">
        <v>57</v>
      </c>
    </row>
    <row r="6" spans="1:19" ht="13.5" thickBot="1" x14ac:dyDescent="0.25">
      <c r="G6" s="61"/>
      <c r="H6" s="61"/>
      <c r="K6" s="19"/>
      <c r="L6" s="19"/>
      <c r="M6" s="88"/>
      <c r="N6" s="19"/>
      <c r="O6" s="88"/>
      <c r="Q6" s="223"/>
      <c r="R6" s="224"/>
      <c r="S6" s="223"/>
    </row>
    <row r="7" spans="1:19" x14ac:dyDescent="0.2">
      <c r="G7" s="61"/>
      <c r="H7" s="61"/>
      <c r="K7" s="416">
        <v>1</v>
      </c>
      <c r="L7" s="396" t="s">
        <v>63</v>
      </c>
      <c r="M7" s="396">
        <f>LOOKUP(O7,'IB-IM'!A:A,'IB-IM'!C:C)</f>
        <v>321</v>
      </c>
      <c r="N7" s="397">
        <f>TRUNC(ROUND(taux!$D$39*M7,2)/12*100)/100</f>
        <v>1486.32</v>
      </c>
      <c r="O7" s="396">
        <v>340</v>
      </c>
      <c r="P7" s="393"/>
      <c r="Q7" s="398">
        <f>LOOKUP(S7,'IB-IM'!A:A,'IB-IM'!C:C)</f>
        <v>326</v>
      </c>
      <c r="R7" s="399">
        <f>TRUNC(ROUND(taux!$D$39*Q7,2)/12*100)/100</f>
        <v>1509.47</v>
      </c>
      <c r="S7" s="400">
        <v>348</v>
      </c>
    </row>
    <row r="8" spans="1:19" x14ac:dyDescent="0.2">
      <c r="G8" s="61"/>
      <c r="H8" s="61"/>
      <c r="K8" s="417">
        <v>2</v>
      </c>
      <c r="L8" s="379" t="s">
        <v>60</v>
      </c>
      <c r="M8" s="379">
        <f>LOOKUP(O8,'IB-IM'!A:A,'IB-IM'!C:C)</f>
        <v>323</v>
      </c>
      <c r="N8" s="388">
        <f>TRUNC(ROUND(taux!$D$39*M8,2)/12*100)/100</f>
        <v>1495.58</v>
      </c>
      <c r="O8" s="379">
        <v>342</v>
      </c>
      <c r="P8" s="378"/>
      <c r="Q8" s="380">
        <f>LOOKUP(S8,'IB-IM'!A:A,'IB-IM'!C:C)</f>
        <v>329</v>
      </c>
      <c r="R8" s="389">
        <f>TRUNC(ROUND(taux!$D$39*Q8,2)/12*100)/100</f>
        <v>1523.36</v>
      </c>
      <c r="S8" s="402">
        <v>352</v>
      </c>
    </row>
    <row r="9" spans="1:19" x14ac:dyDescent="0.2">
      <c r="G9" s="61"/>
      <c r="H9" s="61"/>
      <c r="K9" s="417">
        <v>3</v>
      </c>
      <c r="L9" s="379" t="s">
        <v>60</v>
      </c>
      <c r="M9" s="379">
        <f>LOOKUP(O9,'IB-IM'!A:A,'IB-IM'!C:C)</f>
        <v>325</v>
      </c>
      <c r="N9" s="388">
        <f>TRUNC(ROUND(taux!$D$39*M9,2)/12*100)/100</f>
        <v>1504.84</v>
      </c>
      <c r="O9" s="379">
        <v>347</v>
      </c>
      <c r="P9" s="378"/>
      <c r="Q9" s="380">
        <f>LOOKUP(S9,'IB-IM'!A:A,'IB-IM'!C:C)</f>
        <v>332</v>
      </c>
      <c r="R9" s="389">
        <f>TRUNC(ROUND(taux!$D$39*Q9,2)/12*100)/100</f>
        <v>1537.25</v>
      </c>
      <c r="S9" s="402">
        <v>356</v>
      </c>
    </row>
    <row r="10" spans="1:19" x14ac:dyDescent="0.2">
      <c r="G10" s="61"/>
      <c r="H10" s="61"/>
      <c r="K10" s="417">
        <v>4</v>
      </c>
      <c r="L10" s="379" t="s">
        <v>60</v>
      </c>
      <c r="M10" s="379">
        <f>LOOKUP(O10,'IB-IM'!A:A,'IB-IM'!C:C)</f>
        <v>334</v>
      </c>
      <c r="N10" s="388">
        <f>TRUNC(ROUND(taux!$D$39*M10,2)/12*100)/100</f>
        <v>1546.51</v>
      </c>
      <c r="O10" s="379">
        <v>359</v>
      </c>
      <c r="P10" s="378"/>
      <c r="Q10" s="380">
        <f>LOOKUP(S10,'IB-IM'!A:A,'IB-IM'!C:C)</f>
        <v>335</v>
      </c>
      <c r="R10" s="389">
        <f>TRUNC(ROUND(taux!$D$39*Q10,2)/12*100)/100</f>
        <v>1551.14</v>
      </c>
      <c r="S10" s="402">
        <v>360</v>
      </c>
    </row>
    <row r="11" spans="1:19" x14ac:dyDescent="0.2">
      <c r="G11" s="61"/>
      <c r="H11" s="61"/>
      <c r="K11" s="417">
        <v>5</v>
      </c>
      <c r="L11" s="379" t="s">
        <v>60</v>
      </c>
      <c r="M11" s="379">
        <f>LOOKUP(O11,'IB-IM'!A:A,'IB-IM'!C:C)</f>
        <v>345</v>
      </c>
      <c r="N11" s="388">
        <f>TRUNC(ROUND(taux!$D$39*M11,2)/12*100)/100</f>
        <v>1597.45</v>
      </c>
      <c r="O11" s="379">
        <v>374</v>
      </c>
      <c r="P11" s="378"/>
      <c r="Q11" s="380">
        <f>LOOKUP(S11,'IB-IM'!A:A,'IB-IM'!C:C)</f>
        <v>345</v>
      </c>
      <c r="R11" s="389">
        <f>TRUNC(ROUND(taux!$D$39*Q11,2)/12*100)/100</f>
        <v>1597.45</v>
      </c>
      <c r="S11" s="402">
        <v>374</v>
      </c>
    </row>
    <row r="12" spans="1:19" x14ac:dyDescent="0.2">
      <c r="G12" s="61"/>
      <c r="H12" s="61"/>
      <c r="K12" s="417">
        <v>6</v>
      </c>
      <c r="L12" s="379" t="s">
        <v>60</v>
      </c>
      <c r="M12" s="379">
        <f>LOOKUP(O12,'IB-IM'!A:A,'IB-IM'!C:C)</f>
        <v>358</v>
      </c>
      <c r="N12" s="388">
        <f>TRUNC(ROUND(taux!$D$39*M12,2)/12*100)/100</f>
        <v>1657.64</v>
      </c>
      <c r="O12" s="379">
        <v>393</v>
      </c>
      <c r="P12" s="378"/>
      <c r="Q12" s="380">
        <f>LOOKUP(S12,'IB-IM'!A:A,'IB-IM'!C:C)</f>
        <v>358</v>
      </c>
      <c r="R12" s="389">
        <f>TRUNC(ROUND(taux!$D$39*Q12,2)/12*100)/100</f>
        <v>1657.64</v>
      </c>
      <c r="S12" s="402">
        <v>393</v>
      </c>
    </row>
    <row r="13" spans="1:19" x14ac:dyDescent="0.2">
      <c r="G13" s="61"/>
      <c r="H13" s="61"/>
      <c r="K13" s="417">
        <v>7</v>
      </c>
      <c r="L13" s="379" t="s">
        <v>61</v>
      </c>
      <c r="M13" s="379">
        <f>LOOKUP(O13,'IB-IM'!A:A,'IB-IM'!C:C)</f>
        <v>371</v>
      </c>
      <c r="N13" s="388">
        <f>TRUNC(ROUND(taux!$D$39*M13,2)/12*100)/100</f>
        <v>1717.83</v>
      </c>
      <c r="O13" s="379">
        <v>418</v>
      </c>
      <c r="P13" s="378"/>
      <c r="Q13" s="380">
        <f>LOOKUP(S13,'IB-IM'!A:A,'IB-IM'!C:C)</f>
        <v>371</v>
      </c>
      <c r="R13" s="389">
        <f>TRUNC(ROUND(taux!$D$39*Q13,2)/12*100)/100</f>
        <v>1717.83</v>
      </c>
      <c r="S13" s="402">
        <v>418</v>
      </c>
    </row>
    <row r="14" spans="1:19" x14ac:dyDescent="0.2">
      <c r="G14" s="61"/>
      <c r="H14" s="61"/>
      <c r="K14" s="417">
        <v>8</v>
      </c>
      <c r="L14" s="379" t="s">
        <v>61</v>
      </c>
      <c r="M14" s="379">
        <f>LOOKUP(O14,'IB-IM'!A:A,'IB-IM'!C:C)</f>
        <v>384</v>
      </c>
      <c r="N14" s="388">
        <f>TRUNC(ROUND(taux!$D$39*M14,2)/12*100)/100</f>
        <v>1778.03</v>
      </c>
      <c r="O14" s="379">
        <v>436</v>
      </c>
      <c r="P14" s="378"/>
      <c r="Q14" s="380">
        <f>LOOKUP(S14,'IB-IM'!A:A,'IB-IM'!C:C)</f>
        <v>384</v>
      </c>
      <c r="R14" s="389">
        <f>TRUNC(ROUND(taux!$D$39*Q14,2)/12*100)/100</f>
        <v>1778.03</v>
      </c>
      <c r="S14" s="402">
        <v>436</v>
      </c>
    </row>
    <row r="15" spans="1:19" x14ac:dyDescent="0.2">
      <c r="G15" s="61"/>
      <c r="H15" s="61"/>
      <c r="K15" s="417">
        <v>9</v>
      </c>
      <c r="L15" s="379" t="s">
        <v>61</v>
      </c>
      <c r="M15" s="379">
        <f>LOOKUP(O15,'IB-IM'!A:A,'IB-IM'!C:C)</f>
        <v>400</v>
      </c>
      <c r="N15" s="388">
        <f>TRUNC(ROUND(taux!$D$39*M15,2)/12*100)/100</f>
        <v>1852.11</v>
      </c>
      <c r="O15" s="379">
        <v>457</v>
      </c>
      <c r="P15" s="378"/>
      <c r="Q15" s="380">
        <f>LOOKUP(S15,'IB-IM'!A:A,'IB-IM'!C:C)</f>
        <v>400</v>
      </c>
      <c r="R15" s="389">
        <f>TRUNC(ROUND(taux!$D$39*Q15,2)/12*100)/100</f>
        <v>1852.11</v>
      </c>
      <c r="S15" s="402">
        <v>457</v>
      </c>
    </row>
    <row r="16" spans="1:19" x14ac:dyDescent="0.2">
      <c r="G16" s="61"/>
      <c r="H16" s="61"/>
      <c r="K16" s="417">
        <v>10</v>
      </c>
      <c r="L16" s="379" t="s">
        <v>62</v>
      </c>
      <c r="M16" s="379">
        <f>LOOKUP(O16,'IB-IM'!A:A,'IB-IM'!C:C)</f>
        <v>420</v>
      </c>
      <c r="N16" s="388">
        <f>TRUNC(ROUND(taux!$D$39*M16,2)/12*100)/100</f>
        <v>1944.72</v>
      </c>
      <c r="O16" s="379">
        <v>486</v>
      </c>
      <c r="P16" s="378"/>
      <c r="Q16" s="380">
        <f>LOOKUP(S16,'IB-IM'!A:A,'IB-IM'!C:C)</f>
        <v>420</v>
      </c>
      <c r="R16" s="389">
        <f>TRUNC(ROUND(taux!$D$39*Q16,2)/12*100)/100</f>
        <v>1944.72</v>
      </c>
      <c r="S16" s="402">
        <v>486</v>
      </c>
    </row>
    <row r="17" spans="2:19" x14ac:dyDescent="0.2">
      <c r="G17" s="61"/>
      <c r="H17" s="61"/>
      <c r="K17" s="417">
        <v>11</v>
      </c>
      <c r="L17" s="379" t="s">
        <v>62</v>
      </c>
      <c r="M17" s="379">
        <f>LOOKUP(O17,'IB-IM'!A:A,'IB-IM'!C:C)</f>
        <v>443</v>
      </c>
      <c r="N17" s="388">
        <f>TRUNC(ROUND(taux!$D$39*M17,2)/12*100)/100</f>
        <v>2051.21</v>
      </c>
      <c r="O17" s="379">
        <v>516</v>
      </c>
      <c r="P17" s="378"/>
      <c r="Q17" s="380">
        <f>LOOKUP(S17,'IB-IM'!A:A,'IB-IM'!C:C)</f>
        <v>443</v>
      </c>
      <c r="R17" s="389">
        <f>TRUNC(ROUND(taux!$D$39*Q17,2)/12*100)/100</f>
        <v>2051.21</v>
      </c>
      <c r="S17" s="402">
        <v>516</v>
      </c>
    </row>
    <row r="18" spans="2:19" x14ac:dyDescent="0.2">
      <c r="G18" s="61"/>
      <c r="H18" s="61"/>
      <c r="K18" s="417">
        <v>12</v>
      </c>
      <c r="L18" s="379" t="s">
        <v>62</v>
      </c>
      <c r="M18" s="379">
        <f>LOOKUP(O18,'IB-IM'!A:A,'IB-IM'!C:C)</f>
        <v>466</v>
      </c>
      <c r="N18" s="388">
        <f>TRUNC(ROUND(taux!$D$39*M18,2)/12*100)/100</f>
        <v>2157.71</v>
      </c>
      <c r="O18" s="379">
        <v>548</v>
      </c>
      <c r="P18" s="378"/>
      <c r="Q18" s="380">
        <f>LOOKUP(S18,'IB-IM'!A:A,'IB-IM'!C:C)</f>
        <v>466</v>
      </c>
      <c r="R18" s="389">
        <f>TRUNC(ROUND(taux!$D$39*Q18,2)/12*100)/100</f>
        <v>2157.71</v>
      </c>
      <c r="S18" s="402">
        <v>548</v>
      </c>
    </row>
    <row r="19" spans="2:19" ht="13.5" thickBot="1" x14ac:dyDescent="0.25">
      <c r="K19" s="418">
        <v>13</v>
      </c>
      <c r="L19" s="410"/>
      <c r="M19" s="411">
        <f>LOOKUP(O19,'IB-IM'!A:A,'IB-IM'!C:C)</f>
        <v>486</v>
      </c>
      <c r="N19" s="412">
        <f>TRUNC(ROUND(taux!$D$39*M19,2)/12*100)/100</f>
        <v>2250.3200000000002</v>
      </c>
      <c r="O19" s="411">
        <v>576</v>
      </c>
      <c r="P19" s="407"/>
      <c r="Q19" s="413">
        <f>LOOKUP(S19,'IB-IM'!A:A,'IB-IM'!C:C)</f>
        <v>486</v>
      </c>
      <c r="R19" s="414">
        <f>TRUNC(ROUND(taux!$D$39*Q19,2)/12*100)/100</f>
        <v>2250.3200000000002</v>
      </c>
      <c r="S19" s="415">
        <v>576</v>
      </c>
    </row>
    <row r="20" spans="2:19" x14ac:dyDescent="0.2">
      <c r="K20" s="19"/>
      <c r="L20" s="19"/>
      <c r="M20" s="88"/>
      <c r="N20" s="19"/>
      <c r="O20" s="88"/>
      <c r="Q20" s="15"/>
    </row>
    <row r="21" spans="2:19" x14ac:dyDescent="0.2">
      <c r="K21" s="18" t="s">
        <v>155</v>
      </c>
      <c r="L21" s="19" t="s">
        <v>245</v>
      </c>
      <c r="M21" s="88"/>
      <c r="N21" s="19"/>
      <c r="O21" s="88"/>
      <c r="Q21" s="15"/>
    </row>
    <row r="22" spans="2:19" x14ac:dyDescent="0.2">
      <c r="K22" s="19"/>
      <c r="L22" s="19"/>
      <c r="M22" s="88"/>
      <c r="N22" s="19"/>
      <c r="O22" s="88"/>
      <c r="Q22" s="15"/>
    </row>
    <row r="23" spans="2:19" x14ac:dyDescent="0.2">
      <c r="B23" s="61" t="s">
        <v>50</v>
      </c>
      <c r="C23" s="61" t="s">
        <v>51</v>
      </c>
      <c r="D23" s="61" t="s">
        <v>52</v>
      </c>
      <c r="E23" s="61" t="s">
        <v>53</v>
      </c>
      <c r="F23" s="61" t="s">
        <v>52</v>
      </c>
      <c r="H23" s="279" t="s">
        <v>300</v>
      </c>
      <c r="I23" s="280"/>
      <c r="K23" s="20" t="s">
        <v>50</v>
      </c>
      <c r="L23" s="20" t="s">
        <v>51</v>
      </c>
      <c r="M23" s="20" t="s">
        <v>52</v>
      </c>
      <c r="N23" s="20" t="s">
        <v>53</v>
      </c>
      <c r="O23" s="20" t="s">
        <v>52</v>
      </c>
      <c r="Q23" s="152" t="s">
        <v>52</v>
      </c>
      <c r="R23" s="152" t="s">
        <v>53</v>
      </c>
      <c r="S23" s="152" t="s">
        <v>52</v>
      </c>
    </row>
    <row r="24" spans="2:19" x14ac:dyDescent="0.2">
      <c r="B24" s="61"/>
      <c r="C24" s="61"/>
      <c r="D24" s="61" t="s">
        <v>55</v>
      </c>
      <c r="E24" s="61" t="s">
        <v>56</v>
      </c>
      <c r="F24" s="61" t="s">
        <v>57</v>
      </c>
      <c r="H24" s="52"/>
      <c r="I24" s="93"/>
      <c r="K24" s="19"/>
      <c r="L24" s="19"/>
      <c r="M24" s="20" t="s">
        <v>55</v>
      </c>
      <c r="N24" s="20" t="s">
        <v>56</v>
      </c>
      <c r="O24" s="20" t="s">
        <v>57</v>
      </c>
      <c r="Q24" s="152" t="s">
        <v>55</v>
      </c>
      <c r="R24" s="152" t="s">
        <v>56</v>
      </c>
      <c r="S24" s="152" t="s">
        <v>57</v>
      </c>
    </row>
    <row r="25" spans="2:19" x14ac:dyDescent="0.2">
      <c r="B25" s="61"/>
      <c r="C25" s="61"/>
      <c r="D25" s="61"/>
      <c r="E25" s="61"/>
      <c r="F25" s="61"/>
      <c r="H25" s="52"/>
      <c r="I25" s="93"/>
      <c r="K25" s="19"/>
      <c r="L25" s="19"/>
      <c r="M25" s="88"/>
      <c r="N25" s="19"/>
      <c r="O25" s="88"/>
      <c r="Q25" s="152"/>
      <c r="R25" s="224"/>
      <c r="S25" s="223"/>
    </row>
    <row r="26" spans="2:19" x14ac:dyDescent="0.2">
      <c r="H26" s="52"/>
      <c r="I26" s="93"/>
      <c r="K26" s="379">
        <v>1</v>
      </c>
      <c r="L26" s="379" t="s">
        <v>63</v>
      </c>
      <c r="M26" s="379">
        <f>LOOKUP(O26,'IB-IM'!A:A,'IB-IM'!C:C)</f>
        <v>327</v>
      </c>
      <c r="N26" s="388">
        <f>TRUNC(ROUND(taux!$D$39*M26,2)/12*100)/100</f>
        <v>1514.1</v>
      </c>
      <c r="O26" s="379">
        <v>350</v>
      </c>
      <c r="P26" s="378"/>
      <c r="Q26" s="380">
        <f>LOOKUP(S26,'IB-IM'!A:A,'IB-IM'!C:C)</f>
        <v>327</v>
      </c>
      <c r="R26" s="389">
        <f>TRUNC(ROUND(taux!$D$39*Q26,2)/12*100)/100</f>
        <v>1514.1</v>
      </c>
      <c r="S26" s="380">
        <v>350</v>
      </c>
    </row>
    <row r="27" spans="2:19" x14ac:dyDescent="0.2">
      <c r="B27" s="61">
        <v>1</v>
      </c>
      <c r="C27" s="61" t="s">
        <v>60</v>
      </c>
      <c r="D27" s="15">
        <f>LOOKUP(F27,'IB-IM'!A:A,'IB-IM'!C:C)</f>
        <v>314</v>
      </c>
      <c r="E27" s="25">
        <f>TRUNC(ROUND(taux!$D$39*D27,2)/12*100)/100</f>
        <v>1453.91</v>
      </c>
      <c r="F27" s="61">
        <v>321</v>
      </c>
      <c r="H27" s="95" t="s">
        <v>265</v>
      </c>
      <c r="I27" s="94" t="s">
        <v>253</v>
      </c>
      <c r="K27" s="379">
        <v>2</v>
      </c>
      <c r="L27" s="379" t="s">
        <v>60</v>
      </c>
      <c r="M27" s="379">
        <f>LOOKUP(O27,'IB-IM'!A:A,'IB-IM'!C:C)</f>
        <v>332</v>
      </c>
      <c r="N27" s="388">
        <f>TRUNC(ROUND(taux!$D$39*M27,2)/12*100)/100</f>
        <v>1537.25</v>
      </c>
      <c r="O27" s="379">
        <v>357</v>
      </c>
      <c r="P27" s="378"/>
      <c r="Q27" s="380">
        <f>LOOKUP(S27,'IB-IM'!A:A,'IB-IM'!C:C)</f>
        <v>332</v>
      </c>
      <c r="R27" s="389">
        <f>TRUNC(ROUND(taux!$D$39*Q27,2)/12*100)/100</f>
        <v>1537.25</v>
      </c>
      <c r="S27" s="380">
        <v>357</v>
      </c>
    </row>
    <row r="28" spans="2:19" x14ac:dyDescent="0.2">
      <c r="B28" s="61"/>
      <c r="C28" s="61"/>
      <c r="D28" s="15"/>
      <c r="E28" s="25"/>
      <c r="F28" s="61"/>
      <c r="H28" s="95" t="s">
        <v>266</v>
      </c>
      <c r="I28" s="94" t="s">
        <v>267</v>
      </c>
      <c r="K28" s="379">
        <v>3</v>
      </c>
      <c r="L28" s="379" t="s">
        <v>60</v>
      </c>
      <c r="M28" s="379">
        <f>LOOKUP(O28,'IB-IM'!A:A,'IB-IM'!C:C)</f>
        <v>340</v>
      </c>
      <c r="N28" s="388">
        <f>TRUNC(ROUND(taux!$D$39*M28,2)/12*100)/100</f>
        <v>1574.29</v>
      </c>
      <c r="O28" s="379">
        <v>367</v>
      </c>
      <c r="P28" s="378"/>
      <c r="Q28" s="380">
        <f>LOOKUP(S28,'IB-IM'!A:A,'IB-IM'!C:C)</f>
        <v>340</v>
      </c>
      <c r="R28" s="389">
        <f>TRUNC(ROUND(taux!$D$39*Q28,2)/12*100)/100</f>
        <v>1574.29</v>
      </c>
      <c r="S28" s="380">
        <v>367</v>
      </c>
    </row>
    <row r="29" spans="2:19" x14ac:dyDescent="0.2">
      <c r="B29" s="61">
        <v>2</v>
      </c>
      <c r="C29" s="61" t="s">
        <v>60</v>
      </c>
      <c r="D29" s="15">
        <f>LOOKUP(F29,'IB-IM'!A:A,'IB-IM'!C:C)</f>
        <v>321</v>
      </c>
      <c r="E29" s="25">
        <f>TRUNC(ROUND(taux!$D$39*D29,2)/12*100)/100</f>
        <v>1486.32</v>
      </c>
      <c r="F29" s="61">
        <v>340</v>
      </c>
      <c r="H29" s="52"/>
      <c r="I29" s="94" t="s">
        <v>261</v>
      </c>
      <c r="K29" s="379">
        <v>4</v>
      </c>
      <c r="L29" s="379" t="s">
        <v>60</v>
      </c>
      <c r="M29" s="379">
        <f>LOOKUP(O29,'IB-IM'!A:A,'IB-IM'!C:C)</f>
        <v>348</v>
      </c>
      <c r="N29" s="388">
        <f>TRUNC(ROUND(taux!$D$39*M29,2)/12*100)/100</f>
        <v>1611.34</v>
      </c>
      <c r="O29" s="379">
        <v>378</v>
      </c>
      <c r="P29" s="378"/>
      <c r="Q29" s="380">
        <f>LOOKUP(S29,'IB-IM'!A:A,'IB-IM'!C:C)</f>
        <v>348</v>
      </c>
      <c r="R29" s="389">
        <f>TRUNC(ROUND(taux!$D$39*Q29,2)/12*100)/100</f>
        <v>1611.34</v>
      </c>
      <c r="S29" s="380">
        <v>378</v>
      </c>
    </row>
    <row r="30" spans="2:19" x14ac:dyDescent="0.2">
      <c r="B30" s="61">
        <v>3</v>
      </c>
      <c r="C30" s="61" t="s">
        <v>60</v>
      </c>
      <c r="D30" s="15">
        <f>LOOKUP(F30,'IB-IM'!A:A,'IB-IM'!C:C)</f>
        <v>340</v>
      </c>
      <c r="E30" s="25">
        <f>TRUNC(ROUND(taux!$D$39*D30,2)/12*100)/100</f>
        <v>1574.29</v>
      </c>
      <c r="F30" s="61">
        <v>367</v>
      </c>
      <c r="H30" s="52"/>
      <c r="I30" s="94" t="s">
        <v>261</v>
      </c>
      <c r="K30" s="379">
        <v>5</v>
      </c>
      <c r="L30" s="379" t="s">
        <v>60</v>
      </c>
      <c r="M30" s="379">
        <f>LOOKUP(O30,'IB-IM'!A:A,'IB-IM'!C:C)</f>
        <v>361</v>
      </c>
      <c r="N30" s="388">
        <f>TRUNC(ROUND(taux!$D$39*M30,2)/12*100)/100</f>
        <v>1671.53</v>
      </c>
      <c r="O30" s="379">
        <v>397</v>
      </c>
      <c r="P30" s="378"/>
      <c r="Q30" s="380">
        <f>LOOKUP(S30,'IB-IM'!A:A,'IB-IM'!C:C)</f>
        <v>361</v>
      </c>
      <c r="R30" s="389">
        <f>TRUNC(ROUND(taux!$D$39*Q30,2)/12*100)/100</f>
        <v>1671.53</v>
      </c>
      <c r="S30" s="380">
        <v>397</v>
      </c>
    </row>
    <row r="31" spans="2:19" x14ac:dyDescent="0.2">
      <c r="B31" s="61">
        <v>4</v>
      </c>
      <c r="C31" s="61" t="s">
        <v>60</v>
      </c>
      <c r="D31" s="15">
        <f>LOOKUP(F31,'IB-IM'!A:A,'IB-IM'!C:C)</f>
        <v>354</v>
      </c>
      <c r="E31" s="25">
        <f>TRUNC(ROUND(taux!$D$39*D31,2)/12*100)/100</f>
        <v>1639.12</v>
      </c>
      <c r="F31" s="61">
        <v>386</v>
      </c>
      <c r="H31" s="52"/>
      <c r="I31" s="94" t="s">
        <v>261</v>
      </c>
      <c r="K31" s="379">
        <v>6</v>
      </c>
      <c r="L31" s="379" t="s">
        <v>60</v>
      </c>
      <c r="M31" s="379">
        <f>LOOKUP(O31,'IB-IM'!A:A,'IB-IM'!C:C)</f>
        <v>375</v>
      </c>
      <c r="N31" s="388">
        <f>TRUNC(ROUND(taux!$D$39*M31,2)/12*100)/100</f>
        <v>1736.35</v>
      </c>
      <c r="O31" s="379">
        <v>422</v>
      </c>
      <c r="P31" s="378"/>
      <c r="Q31" s="380">
        <f>LOOKUP(S31,'IB-IM'!A:A,'IB-IM'!C:C)</f>
        <v>375</v>
      </c>
      <c r="R31" s="389">
        <f>TRUNC(ROUND(taux!$D$39*Q31,2)/12*100)/100</f>
        <v>1736.35</v>
      </c>
      <c r="S31" s="380">
        <v>422</v>
      </c>
    </row>
    <row r="32" spans="2:19" x14ac:dyDescent="0.2">
      <c r="B32" s="61">
        <v>5</v>
      </c>
      <c r="C32" s="61" t="s">
        <v>61</v>
      </c>
      <c r="D32" s="15">
        <f>LOOKUP(F32,'IB-IM'!A:A,'IB-IM'!C:C)</f>
        <v>376</v>
      </c>
      <c r="E32" s="25">
        <f>TRUNC(ROUND(taux!$D$39*D32,2)/12*100)/100</f>
        <v>1740.99</v>
      </c>
      <c r="F32" s="61">
        <v>423</v>
      </c>
      <c r="H32" s="52"/>
      <c r="I32" s="94" t="s">
        <v>262</v>
      </c>
      <c r="K32" s="379">
        <v>7</v>
      </c>
      <c r="L32" s="379" t="s">
        <v>61</v>
      </c>
      <c r="M32" s="379">
        <f>LOOKUP(O32,'IB-IM'!A:A,'IB-IM'!C:C)</f>
        <v>390</v>
      </c>
      <c r="N32" s="388">
        <f>TRUNC(ROUND(taux!$D$39*M32,2)/12*100)/100</f>
        <v>1805.81</v>
      </c>
      <c r="O32" s="379">
        <v>444</v>
      </c>
      <c r="P32" s="378"/>
      <c r="Q32" s="380">
        <f>LOOKUP(S32,'IB-IM'!A:A,'IB-IM'!C:C)</f>
        <v>390</v>
      </c>
      <c r="R32" s="389">
        <f>TRUNC(ROUND(taux!$D$39*Q32,2)/12*100)/100</f>
        <v>1805.81</v>
      </c>
      <c r="S32" s="380">
        <v>444</v>
      </c>
    </row>
    <row r="33" spans="2:19" x14ac:dyDescent="0.2">
      <c r="B33" s="61">
        <v>6</v>
      </c>
      <c r="C33" s="61" t="s">
        <v>61</v>
      </c>
      <c r="D33" s="15">
        <f>LOOKUP(F33,'IB-IM'!A:A,'IB-IM'!C:C)</f>
        <v>397</v>
      </c>
      <c r="E33" s="25">
        <f>TRUNC(ROUND(taux!$D$39*D33,2)/12*100)/100</f>
        <v>1838.22</v>
      </c>
      <c r="F33" s="61">
        <v>453</v>
      </c>
      <c r="H33" s="52"/>
      <c r="I33" s="94" t="s">
        <v>261</v>
      </c>
      <c r="K33" s="379">
        <v>8</v>
      </c>
      <c r="L33" s="384" t="s">
        <v>61</v>
      </c>
      <c r="M33" s="379">
        <f>LOOKUP(O33,'IB-IM'!A:A,'IB-IM'!C:C)</f>
        <v>405</v>
      </c>
      <c r="N33" s="388">
        <f>TRUNC(ROUND(taux!$D$39*M33,2)/12*100)/100</f>
        <v>1875.26</v>
      </c>
      <c r="O33" s="379">
        <v>463</v>
      </c>
      <c r="P33" s="378"/>
      <c r="Q33" s="380">
        <f>LOOKUP(S33,'IB-IM'!A:A,'IB-IM'!C:C)</f>
        <v>405</v>
      </c>
      <c r="R33" s="389">
        <f>TRUNC(ROUND(taux!$D$39*Q33,2)/12*100)/100</f>
        <v>1875.26</v>
      </c>
      <c r="S33" s="380">
        <v>463</v>
      </c>
    </row>
    <row r="34" spans="2:19" x14ac:dyDescent="0.2">
      <c r="B34" s="61">
        <v>7</v>
      </c>
      <c r="C34" s="61" t="s">
        <v>61</v>
      </c>
      <c r="D34" s="15">
        <f>LOOKUP(F34,'IB-IM'!A:A,'IB-IM'!C:C)</f>
        <v>420</v>
      </c>
      <c r="E34" s="25">
        <f>TRUNC(ROUND(taux!$D$39*D34,2)/12*100)/100</f>
        <v>1944.72</v>
      </c>
      <c r="F34" s="61">
        <v>486</v>
      </c>
      <c r="H34" s="95" t="s">
        <v>268</v>
      </c>
      <c r="I34" s="94" t="s">
        <v>253</v>
      </c>
      <c r="K34" s="379">
        <v>9</v>
      </c>
      <c r="L34" s="384" t="s">
        <v>61</v>
      </c>
      <c r="M34" s="379">
        <f>LOOKUP(O34,'IB-IM'!A:A,'IB-IM'!C:C)</f>
        <v>425</v>
      </c>
      <c r="N34" s="388">
        <f>TRUNC(ROUND(taux!$D$39*M34,2)/12*100)/100</f>
        <v>1967.87</v>
      </c>
      <c r="O34" s="379">
        <v>493</v>
      </c>
      <c r="P34" s="378"/>
      <c r="Q34" s="380">
        <f>LOOKUP(S34,'IB-IM'!A:A,'IB-IM'!C:C)</f>
        <v>425</v>
      </c>
      <c r="R34" s="389">
        <f>TRUNC(ROUND(taux!$D$39*Q34,2)/12*100)/100</f>
        <v>1967.87</v>
      </c>
      <c r="S34" s="380">
        <v>493</v>
      </c>
    </row>
    <row r="35" spans="2:19" x14ac:dyDescent="0.2">
      <c r="B35" s="61"/>
      <c r="C35" s="61"/>
      <c r="D35" s="15"/>
      <c r="E35" s="25"/>
      <c r="F35" s="61"/>
      <c r="H35" s="95" t="s">
        <v>269</v>
      </c>
      <c r="I35" s="94" t="s">
        <v>270</v>
      </c>
      <c r="K35" s="379">
        <v>10</v>
      </c>
      <c r="L35" s="384" t="s">
        <v>62</v>
      </c>
      <c r="M35" s="379">
        <f>LOOKUP(O35,'IB-IM'!A:A,'IB-IM'!C:C)</f>
        <v>445</v>
      </c>
      <c r="N35" s="388">
        <f>TRUNC(ROUND(taux!$D$39*M35,2)/12*100)/100</f>
        <v>2060.48</v>
      </c>
      <c r="O35" s="379">
        <v>518</v>
      </c>
      <c r="P35" s="378"/>
      <c r="Q35" s="380">
        <f>LOOKUP(S35,'IB-IM'!A:A,'IB-IM'!C:C)</f>
        <v>445</v>
      </c>
      <c r="R35" s="389">
        <f>TRUNC(ROUND(taux!$D$39*Q35,2)/12*100)/100</f>
        <v>2060.48</v>
      </c>
      <c r="S35" s="380">
        <v>518</v>
      </c>
    </row>
    <row r="36" spans="2:19" x14ac:dyDescent="0.2">
      <c r="B36" s="61">
        <v>8</v>
      </c>
      <c r="C36" s="61" t="s">
        <v>62</v>
      </c>
      <c r="D36" s="15">
        <f>LOOKUP(F36,'IB-IM'!A:A,'IB-IM'!C:C)</f>
        <v>446</v>
      </c>
      <c r="E36" s="25">
        <f>TRUNC(ROUND(taux!$D$39*D36,2)/12*100)/100</f>
        <v>2065.11</v>
      </c>
      <c r="F36" s="61">
        <v>520</v>
      </c>
      <c r="H36" s="52"/>
      <c r="I36" s="94" t="s">
        <v>271</v>
      </c>
      <c r="K36" s="379">
        <v>11</v>
      </c>
      <c r="L36" s="384" t="s">
        <v>62</v>
      </c>
      <c r="M36" s="379">
        <f>LOOKUP(O36,'IB-IM'!A:A,'IB-IM'!C:C)</f>
        <v>468</v>
      </c>
      <c r="N36" s="388">
        <f>TRUNC(ROUND(taux!$D$39*M36,2)/12*100)/100</f>
        <v>2166.9699999999998</v>
      </c>
      <c r="O36" s="379">
        <v>551</v>
      </c>
      <c r="P36" s="378"/>
      <c r="Q36" s="380">
        <f>LOOKUP(S36,'IB-IM'!A:A,'IB-IM'!C:C)</f>
        <v>468</v>
      </c>
      <c r="R36" s="389">
        <f>TRUNC(ROUND(taux!$D$39*Q36,2)/12*100)/100</f>
        <v>2166.9699999999998</v>
      </c>
      <c r="S36" s="380">
        <v>551</v>
      </c>
    </row>
    <row r="37" spans="2:19" x14ac:dyDescent="0.2">
      <c r="B37" s="61">
        <v>9</v>
      </c>
      <c r="C37" s="61" t="s">
        <v>62</v>
      </c>
      <c r="D37" s="15">
        <f>LOOKUP(F37,'IB-IM'!A:A,'IB-IM'!C:C)</f>
        <v>468</v>
      </c>
      <c r="E37" s="25">
        <f>TRUNC(ROUND(taux!$D$39*D37,2)/12*100)/100</f>
        <v>2166.9699999999998</v>
      </c>
      <c r="F37" s="61">
        <v>551</v>
      </c>
      <c r="H37" s="95" t="s">
        <v>272</v>
      </c>
      <c r="I37" s="94" t="s">
        <v>273</v>
      </c>
      <c r="K37" s="379">
        <v>11</v>
      </c>
      <c r="L37" s="384" t="s">
        <v>62</v>
      </c>
      <c r="M37" s="379">
        <f>LOOKUP(O37,'IB-IM'!A:A,'IB-IM'!C:C)</f>
        <v>468</v>
      </c>
      <c r="N37" s="388">
        <f>TRUNC(ROUND(taux!$D$39*M37,2)/12*100)/100</f>
        <v>2166.9699999999998</v>
      </c>
      <c r="O37" s="379">
        <v>551</v>
      </c>
      <c r="P37" s="378"/>
      <c r="Q37" s="380">
        <f>LOOKUP(S37,'IB-IM'!A:A,'IB-IM'!C:C)</f>
        <v>468</v>
      </c>
      <c r="R37" s="389">
        <f>TRUNC(ROUND(taux!$D$39*Q37,2)/12*100)/100</f>
        <v>2166.9699999999998</v>
      </c>
      <c r="S37" s="380">
        <v>551</v>
      </c>
    </row>
    <row r="38" spans="2:19" x14ac:dyDescent="0.2">
      <c r="B38" s="61"/>
      <c r="C38" s="61"/>
      <c r="D38" s="15"/>
      <c r="E38" s="25"/>
      <c r="F38" s="61"/>
      <c r="H38" s="95" t="s">
        <v>274</v>
      </c>
      <c r="I38" s="94" t="s">
        <v>275</v>
      </c>
      <c r="K38" s="379">
        <v>12</v>
      </c>
      <c r="L38" s="384" t="s">
        <v>62</v>
      </c>
      <c r="M38" s="379">
        <f>LOOKUP(O38,'IB-IM'!A:A,'IB-IM'!C:C)</f>
        <v>491</v>
      </c>
      <c r="N38" s="388">
        <f>TRUNC(ROUND(taux!$D$39*M38,2)/12*100)/100</f>
        <v>2273.4699999999998</v>
      </c>
      <c r="O38" s="379">
        <v>581</v>
      </c>
      <c r="P38" s="378"/>
      <c r="Q38" s="380">
        <f>LOOKUP(S38,'IB-IM'!A:A,'IB-IM'!C:C)</f>
        <v>491</v>
      </c>
      <c r="R38" s="389">
        <f>TRUNC(ROUND(taux!$D$39*Q38,2)/12*100)/100</f>
        <v>2273.4699999999998</v>
      </c>
      <c r="S38" s="380">
        <v>581</v>
      </c>
    </row>
    <row r="39" spans="2:19" x14ac:dyDescent="0.2">
      <c r="B39" s="61">
        <v>10</v>
      </c>
      <c r="C39" s="61" t="s">
        <v>62</v>
      </c>
      <c r="D39" s="15">
        <f>LOOKUP(F39,'IB-IM'!A:A,'IB-IM'!C:C)</f>
        <v>500</v>
      </c>
      <c r="E39" s="25">
        <f>TRUNC(ROUND(taux!$D$39*D39,2)/12*100)/100</f>
        <v>2315.14</v>
      </c>
      <c r="F39" s="61">
        <v>593</v>
      </c>
      <c r="H39" s="52"/>
      <c r="I39" s="94" t="s">
        <v>271</v>
      </c>
      <c r="K39" s="379">
        <v>13</v>
      </c>
      <c r="L39" s="384"/>
      <c r="M39" s="379">
        <f>LOOKUP(O39,'IB-IM'!A:A,'IB-IM'!C:C)</f>
        <v>515</v>
      </c>
      <c r="N39" s="388">
        <f>TRUNC(ROUND(taux!$D$39*M39,2)/12*100)/100</f>
        <v>2384.6</v>
      </c>
      <c r="O39" s="379">
        <v>614</v>
      </c>
      <c r="P39" s="378"/>
      <c r="Q39" s="380">
        <f>LOOKUP(S39,'IB-IM'!A:A,'IB-IM'!C:C)</f>
        <v>515</v>
      </c>
      <c r="R39" s="389">
        <f>TRUNC(ROUND(taux!$D$39*Q39,2)/12*100)/100</f>
        <v>2384.6</v>
      </c>
      <c r="S39" s="380">
        <v>614</v>
      </c>
    </row>
    <row r="40" spans="2:19" x14ac:dyDescent="0.2">
      <c r="B40" s="61">
        <v>11</v>
      </c>
      <c r="C40" s="61"/>
      <c r="D40" s="15">
        <f>LOOKUP(F40,'IB-IM'!A:A,'IB-IM'!C:C)</f>
        <v>512</v>
      </c>
      <c r="E40" s="25">
        <f>TRUNC(ROUND(taux!$D$39*D40,2)/12*100)/100</f>
        <v>2370.6999999999998</v>
      </c>
      <c r="F40" s="61">
        <v>610</v>
      </c>
      <c r="H40" s="96"/>
      <c r="I40" s="97" t="s">
        <v>273</v>
      </c>
      <c r="K40" s="379">
        <v>13</v>
      </c>
      <c r="L40" s="384"/>
      <c r="M40" s="379">
        <f>LOOKUP(O40,'IB-IM'!A:A,'IB-IM'!C:C)</f>
        <v>515</v>
      </c>
      <c r="N40" s="388">
        <f>TRUNC(ROUND(taux!$D$39*M40,2)/12*100)/100</f>
        <v>2384.6</v>
      </c>
      <c r="O40" s="379">
        <v>614</v>
      </c>
      <c r="P40" s="378"/>
      <c r="Q40" s="380">
        <f>LOOKUP(S40,'IB-IM'!A:A,'IB-IM'!C:C)</f>
        <v>515</v>
      </c>
      <c r="R40" s="389">
        <f>TRUNC(ROUND(taux!$D$39*Q40,2)/12*100)/100</f>
        <v>2384.6</v>
      </c>
      <c r="S40" s="380">
        <v>614</v>
      </c>
    </row>
    <row r="41" spans="2:19" x14ac:dyDescent="0.2">
      <c r="K41" s="18"/>
      <c r="L41" s="19"/>
      <c r="M41" s="88"/>
      <c r="N41" s="19"/>
      <c r="O41" s="88"/>
      <c r="Q41" s="15"/>
    </row>
    <row r="42" spans="2:19" x14ac:dyDescent="0.2">
      <c r="K42" s="19" t="s">
        <v>156</v>
      </c>
      <c r="L42" s="19" t="s">
        <v>246</v>
      </c>
      <c r="M42" s="88"/>
      <c r="N42" s="19"/>
      <c r="O42" s="88"/>
      <c r="Q42" s="15"/>
    </row>
    <row r="43" spans="2:19" x14ac:dyDescent="0.2">
      <c r="K43" s="20"/>
      <c r="L43" s="20"/>
      <c r="M43" s="20"/>
      <c r="N43" s="20"/>
      <c r="O43" s="20"/>
      <c r="Q43" s="15"/>
    </row>
    <row r="44" spans="2:19" x14ac:dyDescent="0.2">
      <c r="K44" s="19" t="s">
        <v>50</v>
      </c>
      <c r="L44" s="19" t="s">
        <v>51</v>
      </c>
      <c r="M44" s="20" t="s">
        <v>52</v>
      </c>
      <c r="N44" s="20" t="s">
        <v>53</v>
      </c>
      <c r="O44" s="20" t="s">
        <v>52</v>
      </c>
      <c r="Q44" s="152" t="s">
        <v>52</v>
      </c>
      <c r="R44" s="152" t="s">
        <v>53</v>
      </c>
      <c r="S44" s="152" t="s">
        <v>52</v>
      </c>
    </row>
    <row r="45" spans="2:19" x14ac:dyDescent="0.2">
      <c r="K45" s="19"/>
      <c r="L45" s="19"/>
      <c r="M45" s="88" t="s">
        <v>55</v>
      </c>
      <c r="N45" s="19" t="s">
        <v>56</v>
      </c>
      <c r="O45" s="88" t="s">
        <v>57</v>
      </c>
      <c r="Q45" s="152" t="s">
        <v>55</v>
      </c>
      <c r="R45" s="224" t="s">
        <v>56</v>
      </c>
      <c r="S45" s="223" t="s">
        <v>57</v>
      </c>
    </row>
    <row r="46" spans="2:19" ht="13.5" thickBot="1" x14ac:dyDescent="0.25">
      <c r="K46" s="20"/>
      <c r="L46" s="20"/>
      <c r="M46" s="20"/>
      <c r="N46" s="21"/>
      <c r="O46" s="20"/>
      <c r="Q46" s="152"/>
      <c r="R46" s="153"/>
      <c r="S46" s="152"/>
    </row>
    <row r="47" spans="2:19" x14ac:dyDescent="0.2">
      <c r="K47" s="416">
        <v>1</v>
      </c>
      <c r="L47" s="396" t="s">
        <v>63</v>
      </c>
      <c r="M47" s="396">
        <f>LOOKUP(O47,'IB-IM'!A:A,'IB-IM'!C:C)</f>
        <v>365</v>
      </c>
      <c r="N47" s="397">
        <f>TRUNC(ROUND(taux!$D$39*M47,2)/12*100)/100</f>
        <v>1690.05</v>
      </c>
      <c r="O47" s="396">
        <v>404</v>
      </c>
      <c r="P47" s="393"/>
      <c r="Q47" s="398">
        <f>LOOKUP(S47,'IB-IM'!A:A,'IB-IM'!C:C)</f>
        <v>365</v>
      </c>
      <c r="R47" s="399">
        <f>TRUNC(ROUND(taux!$D$39*Q47,2)/12*100)/100</f>
        <v>1690.05</v>
      </c>
      <c r="S47" s="400">
        <v>404</v>
      </c>
    </row>
    <row r="48" spans="2:19" x14ac:dyDescent="0.2">
      <c r="K48" s="417">
        <v>2</v>
      </c>
      <c r="L48" s="379" t="s">
        <v>60</v>
      </c>
      <c r="M48" s="379">
        <f>LOOKUP(O48,'IB-IM'!A:A,'IB-IM'!C:C)</f>
        <v>380</v>
      </c>
      <c r="N48" s="388">
        <f>TRUNC(ROUND(taux!$D$39*M48,2)/12*100)/100</f>
        <v>1759.51</v>
      </c>
      <c r="O48" s="379">
        <v>430</v>
      </c>
      <c r="P48" s="378"/>
      <c r="Q48" s="380">
        <f>LOOKUP(S48,'IB-IM'!A:A,'IB-IM'!C:C)</f>
        <v>380</v>
      </c>
      <c r="R48" s="389">
        <f>TRUNC(ROUND(taux!$D$39*Q48,2)/12*100)/100</f>
        <v>1759.51</v>
      </c>
      <c r="S48" s="402">
        <v>430</v>
      </c>
    </row>
    <row r="49" spans="11:19" x14ac:dyDescent="0.2">
      <c r="K49" s="417">
        <v>3</v>
      </c>
      <c r="L49" s="379" t="s">
        <v>60</v>
      </c>
      <c r="M49" s="379">
        <f>LOOKUP(O49,'IB-IM'!A:A,'IB-IM'!C:C)</f>
        <v>395</v>
      </c>
      <c r="N49" s="388">
        <f>TRUNC(ROUND(taux!$D$39*M49,2)/12*100)/100</f>
        <v>1828.96</v>
      </c>
      <c r="O49" s="379">
        <v>450</v>
      </c>
      <c r="P49" s="378"/>
      <c r="Q49" s="380">
        <f>LOOKUP(S49,'IB-IM'!A:A,'IB-IM'!C:C)</f>
        <v>395</v>
      </c>
      <c r="R49" s="389">
        <f>TRUNC(ROUND(taux!$D$39*Q49,2)/12*100)/100</f>
        <v>1828.96</v>
      </c>
      <c r="S49" s="402">
        <v>450</v>
      </c>
    </row>
    <row r="50" spans="11:19" x14ac:dyDescent="0.2">
      <c r="K50" s="417">
        <v>4</v>
      </c>
      <c r="L50" s="379" t="s">
        <v>60</v>
      </c>
      <c r="M50" s="379">
        <f>LOOKUP(O50,'IB-IM'!A:A,'IB-IM'!C:C)</f>
        <v>410</v>
      </c>
      <c r="N50" s="388">
        <f>TRUNC(ROUND(taux!$D$39*M50,2)/12*100)/100</f>
        <v>1898.42</v>
      </c>
      <c r="O50" s="379">
        <v>469</v>
      </c>
      <c r="P50" s="378"/>
      <c r="Q50" s="380">
        <f>LOOKUP(S50,'IB-IM'!A:A,'IB-IM'!C:C)</f>
        <v>410</v>
      </c>
      <c r="R50" s="389">
        <f>TRUNC(ROUND(taux!$D$39*Q50,2)/12*100)/100</f>
        <v>1898.42</v>
      </c>
      <c r="S50" s="402">
        <v>469</v>
      </c>
    </row>
    <row r="51" spans="11:19" x14ac:dyDescent="0.2">
      <c r="K51" s="417">
        <v>5</v>
      </c>
      <c r="L51" s="379" t="s">
        <v>60</v>
      </c>
      <c r="M51" s="379">
        <f>LOOKUP(O51,'IB-IM'!A:A,'IB-IM'!C:C)</f>
        <v>428</v>
      </c>
      <c r="N51" s="388">
        <f>TRUNC(ROUND(taux!$D$39*M51,2)/12*100)/100</f>
        <v>1981.76</v>
      </c>
      <c r="O51" s="379">
        <v>497</v>
      </c>
      <c r="P51" s="378"/>
      <c r="Q51" s="380">
        <f>LOOKUP(S51,'IB-IM'!A:A,'IB-IM'!C:C)</f>
        <v>428</v>
      </c>
      <c r="R51" s="389">
        <f>TRUNC(ROUND(taux!$D$39*Q51,2)/12*100)/100</f>
        <v>1981.76</v>
      </c>
      <c r="S51" s="402">
        <v>497</v>
      </c>
    </row>
    <row r="52" spans="11:19" x14ac:dyDescent="0.2">
      <c r="K52" s="417">
        <v>6</v>
      </c>
      <c r="L52" s="384" t="s">
        <v>60</v>
      </c>
      <c r="M52" s="379">
        <f>LOOKUP(O52,'IB-IM'!A:A,'IB-IM'!C:C)</f>
        <v>449</v>
      </c>
      <c r="N52" s="388">
        <f>TRUNC(ROUND(taux!$D$39*M52,2)/12*100)/100</f>
        <v>2079</v>
      </c>
      <c r="O52" s="379">
        <v>524</v>
      </c>
      <c r="P52" s="378"/>
      <c r="Q52" s="380">
        <f>LOOKUP(S52,'IB-IM'!A:A,'IB-IM'!C:C)</f>
        <v>449</v>
      </c>
      <c r="R52" s="389">
        <f>TRUNC(ROUND(taux!$D$39*Q52,2)/12*100)/100</f>
        <v>2079</v>
      </c>
      <c r="S52" s="402">
        <v>524</v>
      </c>
    </row>
    <row r="53" spans="11:19" x14ac:dyDescent="0.2">
      <c r="K53" s="419">
        <v>7</v>
      </c>
      <c r="L53" s="384" t="s">
        <v>61</v>
      </c>
      <c r="M53" s="379">
        <f>LOOKUP(O53,'IB-IM'!A:A,'IB-IM'!C:C)</f>
        <v>471</v>
      </c>
      <c r="N53" s="388">
        <f>TRUNC(ROUND(taux!$D$39*M53,2)/12*100)/100</f>
        <v>2180.86</v>
      </c>
      <c r="O53" s="384">
        <v>555</v>
      </c>
      <c r="P53" s="378"/>
      <c r="Q53" s="380">
        <f>LOOKUP(S53,'IB-IM'!A:A,'IB-IM'!C:C)</f>
        <v>471</v>
      </c>
      <c r="R53" s="389">
        <f>TRUNC(ROUND(taux!$D$39*Q53,2)/12*100)/100</f>
        <v>2180.86</v>
      </c>
      <c r="S53" s="420">
        <v>555</v>
      </c>
    </row>
    <row r="54" spans="11:19" x14ac:dyDescent="0.2">
      <c r="K54" s="419">
        <v>8</v>
      </c>
      <c r="L54" s="384" t="s">
        <v>61</v>
      </c>
      <c r="M54" s="379">
        <f>LOOKUP(O54,'IB-IM'!A:A,'IB-IM'!C:C)</f>
        <v>494</v>
      </c>
      <c r="N54" s="388">
        <f>TRUNC(ROUND(taux!$D$39*M54,2)/12*100)/100</f>
        <v>2287.36</v>
      </c>
      <c r="O54" s="384">
        <v>585</v>
      </c>
      <c r="P54" s="378"/>
      <c r="Q54" s="380">
        <f>LOOKUP(S54,'IB-IM'!A:A,'IB-IM'!C:C)</f>
        <v>494</v>
      </c>
      <c r="R54" s="389">
        <f>TRUNC(ROUND(taux!$D$39*Q54,2)/12*100)/100</f>
        <v>2287.36</v>
      </c>
      <c r="S54" s="420">
        <v>585</v>
      </c>
    </row>
    <row r="55" spans="11:19" x14ac:dyDescent="0.2">
      <c r="K55" s="419">
        <v>9</v>
      </c>
      <c r="L55" s="384" t="s">
        <v>61</v>
      </c>
      <c r="M55" s="379">
        <f>LOOKUP(O55,'IB-IM'!A:A,'IB-IM'!C:C)</f>
        <v>519</v>
      </c>
      <c r="N55" s="388">
        <f>TRUNC(ROUND(taux!$D$39*M55,2)/12*100)/100</f>
        <v>2403.12</v>
      </c>
      <c r="O55" s="384">
        <v>619</v>
      </c>
      <c r="P55" s="378"/>
      <c r="Q55" s="380">
        <f>LOOKUP(S55,'IB-IM'!A:A,'IB-IM'!C:C)</f>
        <v>519</v>
      </c>
      <c r="R55" s="389">
        <f>TRUNC(ROUND(taux!$D$39*Q55,2)/12*100)/100</f>
        <v>2403.12</v>
      </c>
      <c r="S55" s="420">
        <v>619</v>
      </c>
    </row>
    <row r="56" spans="11:19" x14ac:dyDescent="0.2">
      <c r="K56" s="419">
        <v>10</v>
      </c>
      <c r="L56" s="384" t="s">
        <v>61</v>
      </c>
      <c r="M56" s="379">
        <f>LOOKUP(O56,'IB-IM'!A:A,'IB-IM'!C:C)</f>
        <v>540</v>
      </c>
      <c r="N56" s="388">
        <f>TRUNC(ROUND(taux!$D$39*M56,2)/12*100)/100</f>
        <v>2500.35</v>
      </c>
      <c r="O56" s="384">
        <v>646</v>
      </c>
      <c r="P56" s="378"/>
      <c r="Q56" s="380">
        <f>LOOKUP(S56,'IB-IM'!A:A,'IB-IM'!C:C)</f>
        <v>540</v>
      </c>
      <c r="R56" s="389">
        <f>TRUNC(ROUND(taux!$D$39*Q56,2)/12*100)/100</f>
        <v>2500.35</v>
      </c>
      <c r="S56" s="420">
        <v>646</v>
      </c>
    </row>
    <row r="57" spans="11:19" ht="13.5" thickBot="1" x14ac:dyDescent="0.25">
      <c r="K57" s="421">
        <v>11</v>
      </c>
      <c r="L57" s="422"/>
      <c r="M57" s="411">
        <f>LOOKUP(O57,'IB-IM'!A:A,'IB-IM'!C:C)</f>
        <v>562</v>
      </c>
      <c r="N57" s="412">
        <f>TRUNC(ROUND(taux!$D$39*M57,2)/12*100)/100</f>
        <v>2602.2199999999998</v>
      </c>
      <c r="O57" s="422">
        <v>675</v>
      </c>
      <c r="P57" s="407"/>
      <c r="Q57" s="413">
        <f>LOOKUP(S57,'IB-IM'!A:A,'IB-IM'!C:C)</f>
        <v>562</v>
      </c>
      <c r="R57" s="414">
        <f>TRUNC(ROUND(taux!$D$39*Q57,2)/12*100)/100</f>
        <v>2602.2199999999998</v>
      </c>
      <c r="S57" s="423">
        <v>675</v>
      </c>
    </row>
  </sheetData>
  <mergeCells count="1">
    <mergeCell ref="H23:I23"/>
  </mergeCells>
  <phoneticPr fontId="0" type="noConversion"/>
  <pageMargins left="0.42" right="0.4" top="0.25" bottom="0.28999999999999998" header="0.18" footer="0.19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 enableFormatConditionsCalculation="0">
    <tabColor indexed="11"/>
  </sheetPr>
  <dimension ref="A1:Q42"/>
  <sheetViews>
    <sheetView showGridLines="0" zoomScale="80" zoomScaleNormal="80" workbookViewId="0">
      <selection activeCell="I50" sqref="I50"/>
    </sheetView>
  </sheetViews>
  <sheetFormatPr baseColWidth="10" defaultRowHeight="12.75" x14ac:dyDescent="0.2"/>
  <cols>
    <col min="1" max="6" width="11.42578125" style="50"/>
    <col min="7" max="7" width="6.140625" style="50" customWidth="1"/>
    <col min="8" max="8" width="11.42578125" style="50"/>
    <col min="9" max="9" width="21.85546875" style="50" customWidth="1"/>
    <col min="10" max="10" width="6.85546875" style="50" customWidth="1"/>
    <col min="11" max="16384" width="11.42578125" style="50"/>
  </cols>
  <sheetData>
    <row r="1" spans="1:15" x14ac:dyDescent="0.2">
      <c r="A1" s="12" t="s">
        <v>70</v>
      </c>
      <c r="B1" s="13"/>
      <c r="C1" s="13"/>
      <c r="D1" s="14" t="s">
        <v>320</v>
      </c>
      <c r="E1" s="13" t="s">
        <v>324</v>
      </c>
      <c r="F1" s="14"/>
      <c r="G1" s="14"/>
      <c r="H1" s="14"/>
      <c r="K1" s="89" t="s">
        <v>346</v>
      </c>
      <c r="L1" s="87"/>
      <c r="M1" s="87"/>
      <c r="N1" s="87"/>
      <c r="O1" s="87"/>
    </row>
    <row r="2" spans="1:15" x14ac:dyDescent="0.2">
      <c r="A2" s="13"/>
      <c r="B2" s="13"/>
      <c r="C2" s="13"/>
      <c r="D2" s="14"/>
      <c r="E2" s="13"/>
      <c r="F2" s="14"/>
      <c r="G2" s="14"/>
      <c r="H2" s="14"/>
      <c r="K2" s="89" t="s">
        <v>276</v>
      </c>
      <c r="L2" s="87"/>
      <c r="M2" s="87"/>
      <c r="N2" s="87"/>
      <c r="O2" s="87"/>
    </row>
    <row r="3" spans="1:15" x14ac:dyDescent="0.2">
      <c r="A3" s="13"/>
      <c r="B3" s="13"/>
      <c r="C3" s="13"/>
      <c r="D3" s="14"/>
      <c r="E3" s="13"/>
      <c r="F3" s="14"/>
      <c r="G3" s="14"/>
      <c r="H3" s="14"/>
      <c r="K3" s="87"/>
      <c r="L3" s="87"/>
      <c r="M3" s="87"/>
      <c r="N3" s="87"/>
      <c r="O3" s="87"/>
    </row>
    <row r="4" spans="1:15" x14ac:dyDescent="0.2">
      <c r="A4" s="13"/>
      <c r="K4" s="20" t="s">
        <v>50</v>
      </c>
      <c r="L4" s="20" t="s">
        <v>51</v>
      </c>
      <c r="M4" s="20" t="s">
        <v>52</v>
      </c>
      <c r="N4" s="20" t="s">
        <v>53</v>
      </c>
      <c r="O4" s="20" t="s">
        <v>52</v>
      </c>
    </row>
    <row r="5" spans="1:15" x14ac:dyDescent="0.2">
      <c r="A5" s="13"/>
      <c r="K5" s="19"/>
      <c r="L5" s="19"/>
      <c r="M5" s="20" t="s">
        <v>55</v>
      </c>
      <c r="N5" s="20" t="s">
        <v>56</v>
      </c>
      <c r="O5" s="20" t="s">
        <v>57</v>
      </c>
    </row>
    <row r="6" spans="1:15" x14ac:dyDescent="0.2">
      <c r="A6" s="13"/>
      <c r="K6" s="19"/>
      <c r="L6" s="19"/>
      <c r="M6" s="88"/>
      <c r="N6" s="19"/>
      <c r="O6" s="88"/>
    </row>
    <row r="7" spans="1:15" x14ac:dyDescent="0.2">
      <c r="A7" s="13"/>
      <c r="K7" s="379">
        <v>1</v>
      </c>
      <c r="L7" s="379" t="s">
        <v>63</v>
      </c>
      <c r="M7" s="379">
        <f>LOOKUP(O7,'IB-IM'!A:A,'IB-IM'!C:C)</f>
        <v>327</v>
      </c>
      <c r="N7" s="388">
        <f>TRUNC(ROUND(taux!$D$39*M7,2)/12*100)/100</f>
        <v>1514.1</v>
      </c>
      <c r="O7" s="379">
        <v>350</v>
      </c>
    </row>
    <row r="8" spans="1:15" x14ac:dyDescent="0.2">
      <c r="A8" s="13"/>
      <c r="K8" s="379">
        <v>2</v>
      </c>
      <c r="L8" s="379" t="s">
        <v>60</v>
      </c>
      <c r="M8" s="379">
        <f>LOOKUP(O8,'IB-IM'!A:A,'IB-IM'!C:C)</f>
        <v>332</v>
      </c>
      <c r="N8" s="388">
        <f>TRUNC(ROUND(taux!$D$39*M8,2)/12*100)/100</f>
        <v>1537.25</v>
      </c>
      <c r="O8" s="379">
        <v>357</v>
      </c>
    </row>
    <row r="9" spans="1:15" x14ac:dyDescent="0.2">
      <c r="A9" s="13"/>
      <c r="K9" s="379">
        <v>3</v>
      </c>
      <c r="L9" s="379" t="s">
        <v>60</v>
      </c>
      <c r="M9" s="379">
        <f>LOOKUP(O9,'IB-IM'!A:A,'IB-IM'!C:C)</f>
        <v>342</v>
      </c>
      <c r="N9" s="388">
        <f>TRUNC(ROUND(taux!$D$39*M9,2)/12*100)/100</f>
        <v>1583.56</v>
      </c>
      <c r="O9" s="379">
        <v>370</v>
      </c>
    </row>
    <row r="10" spans="1:15" x14ac:dyDescent="0.2">
      <c r="A10" s="13"/>
      <c r="K10" s="379">
        <v>4</v>
      </c>
      <c r="L10" s="379" t="s">
        <v>60</v>
      </c>
      <c r="M10" s="379">
        <f>LOOKUP(O10,'IB-IM'!A:A,'IB-IM'!C:C)</f>
        <v>352</v>
      </c>
      <c r="N10" s="388">
        <f>TRUNC(ROUND(taux!$D$39*M10,2)/12*100)/100</f>
        <v>1629.86</v>
      </c>
      <c r="O10" s="379">
        <v>384</v>
      </c>
    </row>
    <row r="11" spans="1:15" x14ac:dyDescent="0.2">
      <c r="A11" s="13"/>
      <c r="K11" s="384">
        <v>5</v>
      </c>
      <c r="L11" s="379" t="s">
        <v>60</v>
      </c>
      <c r="M11" s="379">
        <f>LOOKUP(O11,'IB-IM'!A:A,'IB-IM'!C:C)</f>
        <v>366</v>
      </c>
      <c r="N11" s="388">
        <f>TRUNC(ROUND(taux!$D$39*M11,2)/12*100)/100</f>
        <v>1694.68</v>
      </c>
      <c r="O11" s="379">
        <v>406</v>
      </c>
    </row>
    <row r="12" spans="1:15" x14ac:dyDescent="0.2">
      <c r="A12" s="13"/>
      <c r="K12" s="384">
        <v>6</v>
      </c>
      <c r="L12" s="379" t="s">
        <v>60</v>
      </c>
      <c r="M12" s="379">
        <f>LOOKUP(O12,'IB-IM'!A:A,'IB-IM'!C:C)</f>
        <v>380</v>
      </c>
      <c r="N12" s="388">
        <f>TRUNC(ROUND(taux!$D$39*M12,2)/12*100)/100</f>
        <v>1759.51</v>
      </c>
      <c r="O12" s="379">
        <v>430</v>
      </c>
    </row>
    <row r="13" spans="1:15" x14ac:dyDescent="0.2">
      <c r="A13" s="13"/>
      <c r="K13" s="384">
        <v>7</v>
      </c>
      <c r="L13" s="379" t="s">
        <v>60</v>
      </c>
      <c r="M13" s="379">
        <f>LOOKUP(O13,'IB-IM'!A:A,'IB-IM'!C:C)</f>
        <v>395</v>
      </c>
      <c r="N13" s="388">
        <f>TRUNC(ROUND(taux!$D$39*M13,2)/12*100)/100</f>
        <v>1828.96</v>
      </c>
      <c r="O13" s="379">
        <v>450</v>
      </c>
    </row>
    <row r="14" spans="1:15" x14ac:dyDescent="0.2">
      <c r="A14" s="13"/>
      <c r="K14" s="384">
        <v>8</v>
      </c>
      <c r="L14" s="379" t="s">
        <v>60</v>
      </c>
      <c r="M14" s="379">
        <f>LOOKUP(O14,'IB-IM'!A:A,'IB-IM'!C:C)</f>
        <v>412</v>
      </c>
      <c r="N14" s="388">
        <f>TRUNC(ROUND(taux!$D$39*M14,2)/12*100)/100</f>
        <v>1907.68</v>
      </c>
      <c r="O14" s="384">
        <v>472</v>
      </c>
    </row>
    <row r="15" spans="1:15" x14ac:dyDescent="0.2">
      <c r="A15" s="13"/>
      <c r="K15" s="384">
        <v>9</v>
      </c>
      <c r="L15" s="379" t="s">
        <v>61</v>
      </c>
      <c r="M15" s="379">
        <f>LOOKUP(O15,'IB-IM'!A:A,'IB-IM'!C:C)</f>
        <v>431</v>
      </c>
      <c r="N15" s="388">
        <f>TRUNC(ROUND(taux!$D$39*M15,2)/12*100)/100</f>
        <v>1995.65</v>
      </c>
      <c r="O15" s="384">
        <v>500</v>
      </c>
    </row>
    <row r="16" spans="1:15" x14ac:dyDescent="0.2">
      <c r="A16" s="13"/>
      <c r="K16" s="384">
        <v>10</v>
      </c>
      <c r="L16" s="379" t="s">
        <v>61</v>
      </c>
      <c r="M16" s="379">
        <f>LOOKUP(O16,'IB-IM'!A:A,'IB-IM'!C:C)</f>
        <v>452</v>
      </c>
      <c r="N16" s="388">
        <f>TRUNC(ROUND(taux!$D$39*M16,2)/12*100)/100</f>
        <v>2092.89</v>
      </c>
      <c r="O16" s="384">
        <v>528</v>
      </c>
    </row>
    <row r="17" spans="1:17" x14ac:dyDescent="0.2">
      <c r="A17" s="13"/>
      <c r="K17" s="384">
        <v>11</v>
      </c>
      <c r="L17" s="379" t="s">
        <v>61</v>
      </c>
      <c r="M17" s="379">
        <f>LOOKUP(O17,'IB-IM'!A:A,'IB-IM'!C:C)</f>
        <v>473</v>
      </c>
      <c r="N17" s="388">
        <f>TRUNC(ROUND(taux!$D$39*M17,2)/12*100)/100</f>
        <v>2190.12</v>
      </c>
      <c r="O17" s="384">
        <v>558</v>
      </c>
    </row>
    <row r="18" spans="1:17" x14ac:dyDescent="0.2">
      <c r="A18" s="13"/>
      <c r="K18" s="384">
        <v>12</v>
      </c>
      <c r="L18" s="379" t="s">
        <v>62</v>
      </c>
      <c r="M18" s="379">
        <f>LOOKUP(O18,'IB-IM'!A:A,'IB-IM'!C:C)</f>
        <v>493</v>
      </c>
      <c r="N18" s="388">
        <f>TRUNC(ROUND(taux!$D$39*M18,2)/12*100)/100</f>
        <v>2282.73</v>
      </c>
      <c r="O18" s="384">
        <v>584</v>
      </c>
    </row>
    <row r="19" spans="1:17" x14ac:dyDescent="0.2">
      <c r="K19" s="384">
        <v>13</v>
      </c>
      <c r="L19" s="424"/>
      <c r="M19" s="379">
        <f>LOOKUP(O19,'IB-IM'!A:A,'IB-IM'!C:C)</f>
        <v>515</v>
      </c>
      <c r="N19" s="388">
        <f>TRUNC(ROUND(taux!$D$39*M19,2)/12*100)/100</f>
        <v>2384.6</v>
      </c>
      <c r="O19" s="384">
        <v>614</v>
      </c>
    </row>
    <row r="20" spans="1:17" x14ac:dyDescent="0.2">
      <c r="K20" s="87"/>
      <c r="L20" s="87"/>
      <c r="M20" s="87"/>
      <c r="N20" s="87"/>
      <c r="O20" s="87"/>
    </row>
    <row r="21" spans="1:17" x14ac:dyDescent="0.2">
      <c r="K21" s="89" t="s">
        <v>244</v>
      </c>
      <c r="L21" s="87"/>
      <c r="M21" s="87"/>
      <c r="N21" s="87"/>
      <c r="O21" s="87"/>
    </row>
    <row r="22" spans="1:17" x14ac:dyDescent="0.2">
      <c r="K22" s="87"/>
      <c r="L22" s="87"/>
      <c r="M22" s="87"/>
      <c r="N22" s="87"/>
      <c r="O22" s="87"/>
    </row>
    <row r="23" spans="1:17" x14ac:dyDescent="0.2">
      <c r="B23" s="15" t="s">
        <v>50</v>
      </c>
      <c r="C23" s="15" t="s">
        <v>51</v>
      </c>
      <c r="D23" s="15" t="s">
        <v>52</v>
      </c>
      <c r="E23" s="15" t="s">
        <v>53</v>
      </c>
      <c r="F23" s="15" t="s">
        <v>52</v>
      </c>
      <c r="G23" s="15"/>
      <c r="H23" s="279" t="s">
        <v>300</v>
      </c>
      <c r="I23" s="280"/>
      <c r="K23" s="20" t="s">
        <v>50</v>
      </c>
      <c r="L23" s="20" t="s">
        <v>51</v>
      </c>
      <c r="M23" s="20" t="s">
        <v>52</v>
      </c>
      <c r="N23" s="20" t="s">
        <v>53</v>
      </c>
      <c r="O23" s="20" t="s">
        <v>52</v>
      </c>
      <c r="Q23" s="15"/>
    </row>
    <row r="24" spans="1:17" x14ac:dyDescent="0.2">
      <c r="B24" s="13"/>
      <c r="C24" s="13"/>
      <c r="D24" s="15" t="s">
        <v>55</v>
      </c>
      <c r="E24" s="15" t="s">
        <v>56</v>
      </c>
      <c r="F24" s="15" t="s">
        <v>57</v>
      </c>
      <c r="G24" s="15"/>
      <c r="H24" s="98"/>
      <c r="I24" s="93"/>
      <c r="K24" s="19"/>
      <c r="L24" s="19"/>
      <c r="M24" s="20" t="s">
        <v>55</v>
      </c>
      <c r="N24" s="20" t="s">
        <v>56</v>
      </c>
      <c r="O24" s="20" t="s">
        <v>57</v>
      </c>
      <c r="Q24" s="15"/>
    </row>
    <row r="25" spans="1:17" ht="13.5" thickBot="1" x14ac:dyDescent="0.25">
      <c r="B25" s="13"/>
      <c r="C25" s="13"/>
      <c r="D25" s="14"/>
      <c r="E25" s="13"/>
      <c r="F25" s="14"/>
      <c r="G25" s="14"/>
      <c r="H25" s="99"/>
      <c r="I25" s="93"/>
      <c r="K25" s="19"/>
      <c r="L25" s="19"/>
      <c r="M25" s="88"/>
      <c r="N25" s="19"/>
      <c r="O25" s="88"/>
    </row>
    <row r="26" spans="1:17" x14ac:dyDescent="0.2">
      <c r="B26" s="390">
        <v>1</v>
      </c>
      <c r="C26" s="391" t="s">
        <v>63</v>
      </c>
      <c r="D26" s="391">
        <f>LOOKUP(F26,'IB-IM'!A:A,'IB-IM'!C:C)</f>
        <v>314</v>
      </c>
      <c r="E26" s="392">
        <f>TRUNC(ROUND(taux!$D$39*D26,2)/12*100)/100</f>
        <v>1453.91</v>
      </c>
      <c r="F26" s="391">
        <v>322</v>
      </c>
      <c r="G26" s="391"/>
      <c r="H26" s="428"/>
      <c r="I26" s="394" t="s">
        <v>261</v>
      </c>
      <c r="J26" s="393"/>
      <c r="K26" s="394" t="s">
        <v>277</v>
      </c>
      <c r="L26" s="429" t="s">
        <v>63</v>
      </c>
      <c r="M26" s="429">
        <f>LOOKUP(O26,'IB-IM'!A:A,'IB-IM'!C:C)</f>
        <v>327</v>
      </c>
      <c r="N26" s="430">
        <f>TRUNC(ROUND(taux!$D$39*M26,2)/12*100)/100</f>
        <v>1514.1</v>
      </c>
      <c r="O26" s="431">
        <v>350</v>
      </c>
    </row>
    <row r="27" spans="1:17" x14ac:dyDescent="0.2">
      <c r="B27" s="401">
        <v>2</v>
      </c>
      <c r="C27" s="377" t="s">
        <v>60</v>
      </c>
      <c r="D27" s="377">
        <f>LOOKUP(F27,'IB-IM'!A:A,'IB-IM'!C:C)</f>
        <v>317</v>
      </c>
      <c r="E27" s="385">
        <f>TRUNC(ROUND(taux!$D$39*D27,2)/12*100)/100</f>
        <v>1467.8</v>
      </c>
      <c r="F27" s="377">
        <v>334</v>
      </c>
      <c r="G27" s="377"/>
      <c r="H27" s="425" t="s">
        <v>265</v>
      </c>
      <c r="I27" s="386" t="s">
        <v>253</v>
      </c>
      <c r="J27" s="378"/>
      <c r="K27" s="386" t="s">
        <v>278</v>
      </c>
      <c r="L27" s="426" t="s">
        <v>60</v>
      </c>
      <c r="M27" s="426">
        <f>LOOKUP(O27,'IB-IM'!A:A,'IB-IM'!C:C)</f>
        <v>332</v>
      </c>
      <c r="N27" s="427">
        <f>TRUNC(ROUND(taux!$D$39*M27,2)/12*100)/100</f>
        <v>1537.25</v>
      </c>
      <c r="O27" s="432">
        <v>357</v>
      </c>
    </row>
    <row r="28" spans="1:17" x14ac:dyDescent="0.2">
      <c r="B28" s="433"/>
      <c r="C28" s="378"/>
      <c r="D28" s="378"/>
      <c r="E28" s="378"/>
      <c r="F28" s="378"/>
      <c r="G28" s="377"/>
      <c r="H28" s="425" t="s">
        <v>353</v>
      </c>
      <c r="I28" s="386" t="s">
        <v>254</v>
      </c>
      <c r="J28" s="378"/>
      <c r="K28" s="386" t="s">
        <v>279</v>
      </c>
      <c r="L28" s="426" t="s">
        <v>60</v>
      </c>
      <c r="M28" s="426">
        <f>LOOKUP(O28,'IB-IM'!A:A,'IB-IM'!C:C)</f>
        <v>342</v>
      </c>
      <c r="N28" s="427">
        <f>TRUNC(ROUND(taux!$D$39*M28,2)/12*100)/100</f>
        <v>1583.56</v>
      </c>
      <c r="O28" s="432">
        <v>370</v>
      </c>
    </row>
    <row r="29" spans="1:17" x14ac:dyDescent="0.2">
      <c r="B29" s="401">
        <v>3</v>
      </c>
      <c r="C29" s="377" t="s">
        <v>60</v>
      </c>
      <c r="D29" s="377">
        <f>LOOKUP(F29,'IB-IM'!A:A,'IB-IM'!C:C)</f>
        <v>336</v>
      </c>
      <c r="E29" s="385">
        <f>TRUNC(ROUND(taux!$D$39*D29,2)/12*100)/100</f>
        <v>1555.77</v>
      </c>
      <c r="F29" s="377">
        <v>362</v>
      </c>
      <c r="G29" s="377"/>
      <c r="H29" s="425" t="s">
        <v>265</v>
      </c>
      <c r="I29" s="386" t="s">
        <v>281</v>
      </c>
      <c r="J29" s="378"/>
      <c r="K29" s="386" t="s">
        <v>279</v>
      </c>
      <c r="L29" s="426" t="s">
        <v>60</v>
      </c>
      <c r="M29" s="426">
        <f>LOOKUP(O29,'IB-IM'!A:A,'IB-IM'!C:C)</f>
        <v>342</v>
      </c>
      <c r="N29" s="427">
        <f>TRUNC(ROUND(taux!$D$39*M29,2)/12*100)/100</f>
        <v>1583.56</v>
      </c>
      <c r="O29" s="432">
        <v>370</v>
      </c>
    </row>
    <row r="30" spans="1:17" x14ac:dyDescent="0.2">
      <c r="B30" s="433"/>
      <c r="C30" s="378"/>
      <c r="D30" s="378"/>
      <c r="E30" s="378"/>
      <c r="F30" s="378"/>
      <c r="G30" s="377"/>
      <c r="H30" s="425" t="s">
        <v>349</v>
      </c>
      <c r="I30" s="386" t="s">
        <v>252</v>
      </c>
      <c r="J30" s="378"/>
      <c r="K30" s="386" t="s">
        <v>280</v>
      </c>
      <c r="L30" s="426" t="s">
        <v>60</v>
      </c>
      <c r="M30" s="426">
        <f>LOOKUP(O30,'IB-IM'!A:A,'IB-IM'!C:C)</f>
        <v>357</v>
      </c>
      <c r="N30" s="427">
        <f>TRUNC(ROUND(taux!$D$39*M30,2)/12*100)/100</f>
        <v>1653.01</v>
      </c>
      <c r="O30" s="432">
        <v>392</v>
      </c>
    </row>
    <row r="31" spans="1:17" x14ac:dyDescent="0.2">
      <c r="B31" s="401">
        <v>4</v>
      </c>
      <c r="C31" s="377" t="s">
        <v>60</v>
      </c>
      <c r="D31" s="377">
        <f>LOOKUP(F31,'IB-IM'!A:A,'IB-IM'!C:C)</f>
        <v>352</v>
      </c>
      <c r="E31" s="385">
        <f>TRUNC(ROUND(taux!$D$39*D31,2)/12*100)/100</f>
        <v>1629.86</v>
      </c>
      <c r="F31" s="377">
        <v>384</v>
      </c>
      <c r="G31" s="377"/>
      <c r="H31" s="425"/>
      <c r="I31" s="386" t="s">
        <v>261</v>
      </c>
      <c r="J31" s="378"/>
      <c r="K31" s="386" t="s">
        <v>280</v>
      </c>
      <c r="L31" s="426" t="s">
        <v>60</v>
      </c>
      <c r="M31" s="426">
        <f>LOOKUP(O31,'IB-IM'!A:A,'IB-IM'!C:C)</f>
        <v>357</v>
      </c>
      <c r="N31" s="427">
        <f>TRUNC(ROUND(taux!$D$39*M31,2)/12*100)/100</f>
        <v>1653.01</v>
      </c>
      <c r="O31" s="432">
        <v>392</v>
      </c>
    </row>
    <row r="32" spans="1:17" x14ac:dyDescent="0.2">
      <c r="B32" s="401">
        <v>5</v>
      </c>
      <c r="C32" s="377" t="s">
        <v>60</v>
      </c>
      <c r="D32" s="377">
        <f>LOOKUP(F32,'IB-IM'!A:A,'IB-IM'!C:C)</f>
        <v>375</v>
      </c>
      <c r="E32" s="385">
        <f>TRUNC(ROUND(taux!$D$39*D32,2)/12*100)/100</f>
        <v>1736.35</v>
      </c>
      <c r="F32" s="377">
        <v>422</v>
      </c>
      <c r="G32" s="377"/>
      <c r="H32" s="425" t="s">
        <v>251</v>
      </c>
      <c r="I32" s="386" t="s">
        <v>261</v>
      </c>
      <c r="J32" s="378"/>
      <c r="K32" s="379">
        <v>1</v>
      </c>
      <c r="L32" s="379" t="s">
        <v>63</v>
      </c>
      <c r="M32" s="379">
        <f>LOOKUP(O32,'IB-IM'!A:A,'IB-IM'!C:C)</f>
        <v>375</v>
      </c>
      <c r="N32" s="388">
        <f>TRUNC(ROUND(taux!$D$39*M32,2)/12*100)/100</f>
        <v>1736.35</v>
      </c>
      <c r="O32" s="434">
        <v>422</v>
      </c>
    </row>
    <row r="33" spans="2:15" x14ac:dyDescent="0.2">
      <c r="B33" s="433"/>
      <c r="C33" s="378"/>
      <c r="D33" s="378"/>
      <c r="E33" s="378"/>
      <c r="F33" s="378"/>
      <c r="G33" s="377"/>
      <c r="H33" s="425" t="s">
        <v>349</v>
      </c>
      <c r="I33" s="386" t="s">
        <v>264</v>
      </c>
      <c r="J33" s="378"/>
      <c r="K33" s="379">
        <v>2</v>
      </c>
      <c r="L33" s="379" t="s">
        <v>60</v>
      </c>
      <c r="M33" s="379">
        <f>LOOKUP(O33,'IB-IM'!A:A,'IB-IM'!C:C)</f>
        <v>388</v>
      </c>
      <c r="N33" s="388">
        <f>TRUNC(ROUND(taux!$D$39*M33,2)/12*100)/100</f>
        <v>1796.55</v>
      </c>
      <c r="O33" s="434">
        <v>441</v>
      </c>
    </row>
    <row r="34" spans="2:15" x14ac:dyDescent="0.2">
      <c r="B34" s="401">
        <v>6</v>
      </c>
      <c r="C34" s="377" t="s">
        <v>60</v>
      </c>
      <c r="D34" s="377">
        <f>LOOKUP(F34,'IB-IM'!A:A,'IB-IM'!C:C)</f>
        <v>397</v>
      </c>
      <c r="E34" s="385">
        <f>TRUNC(ROUND(taux!$D$39*D34,2)/12*100)/100</f>
        <v>1838.22</v>
      </c>
      <c r="F34" s="377">
        <v>453</v>
      </c>
      <c r="G34" s="377"/>
      <c r="H34" s="425"/>
      <c r="I34" s="386" t="s">
        <v>261</v>
      </c>
      <c r="J34" s="378"/>
      <c r="K34" s="379">
        <v>3</v>
      </c>
      <c r="L34" s="379" t="s">
        <v>60</v>
      </c>
      <c r="M34" s="379">
        <f>LOOKUP(O34,'IB-IM'!A:A,'IB-IM'!C:C)</f>
        <v>404</v>
      </c>
      <c r="N34" s="388">
        <f>TRUNC(ROUND(taux!$D$39*M34,2)/12*100)/100</f>
        <v>1870.63</v>
      </c>
      <c r="O34" s="434">
        <v>461</v>
      </c>
    </row>
    <row r="35" spans="2:15" x14ac:dyDescent="0.2">
      <c r="B35" s="401">
        <v>7</v>
      </c>
      <c r="C35" s="377" t="s">
        <v>61</v>
      </c>
      <c r="D35" s="377">
        <f>LOOKUP(F35,'IB-IM'!A:A,'IB-IM'!C:C)</f>
        <v>404</v>
      </c>
      <c r="E35" s="385">
        <f>TRUNC(ROUND(taux!$D$39*D35,2)/12*100)/100</f>
        <v>1870.63</v>
      </c>
      <c r="F35" s="377">
        <v>461</v>
      </c>
      <c r="G35" s="377"/>
      <c r="H35" s="425"/>
      <c r="I35" s="386" t="s">
        <v>262</v>
      </c>
      <c r="J35" s="378"/>
      <c r="K35" s="379">
        <v>4</v>
      </c>
      <c r="L35" s="379" t="s">
        <v>60</v>
      </c>
      <c r="M35" s="379">
        <f>LOOKUP(O35,'IB-IM'!A:A,'IB-IM'!C:C)</f>
        <v>420</v>
      </c>
      <c r="N35" s="388">
        <f>TRUNC(ROUND(taux!$D$39*M35,2)/12*100)/100</f>
        <v>1944.72</v>
      </c>
      <c r="O35" s="434">
        <v>486</v>
      </c>
    </row>
    <row r="36" spans="2:15" x14ac:dyDescent="0.2">
      <c r="B36" s="401">
        <v>8</v>
      </c>
      <c r="C36" s="377" t="s">
        <v>61</v>
      </c>
      <c r="D36" s="377">
        <f>LOOKUP(F36,'IB-IM'!A:A,'IB-IM'!C:C)</f>
        <v>429</v>
      </c>
      <c r="E36" s="385">
        <f>TRUNC(ROUND(taux!$D$39*D36,2)/12*100)/100</f>
        <v>1986.39</v>
      </c>
      <c r="F36" s="377">
        <v>498</v>
      </c>
      <c r="G36" s="377"/>
      <c r="H36" s="425"/>
      <c r="I36" s="386" t="s">
        <v>262</v>
      </c>
      <c r="J36" s="378"/>
      <c r="K36" s="384">
        <v>5</v>
      </c>
      <c r="L36" s="379" t="s">
        <v>60</v>
      </c>
      <c r="M36" s="379">
        <f>LOOKUP(O36,'IB-IM'!A:A,'IB-IM'!C:C)</f>
        <v>442</v>
      </c>
      <c r="N36" s="388">
        <f>TRUNC(ROUND(taux!$D$39*M36,2)/12*100)/100</f>
        <v>2046.58</v>
      </c>
      <c r="O36" s="434">
        <v>514</v>
      </c>
    </row>
    <row r="37" spans="2:15" x14ac:dyDescent="0.2">
      <c r="B37" s="401">
        <v>9</v>
      </c>
      <c r="C37" s="377" t="s">
        <v>61</v>
      </c>
      <c r="D37" s="377">
        <f>LOOKUP(F37,'IB-IM'!A:A,'IB-IM'!C:C)</f>
        <v>451</v>
      </c>
      <c r="E37" s="385">
        <f>TRUNC(ROUND(taux!$D$39*D37,2)/12*100)/100</f>
        <v>2088.2600000000002</v>
      </c>
      <c r="F37" s="377">
        <v>527</v>
      </c>
      <c r="G37" s="377"/>
      <c r="H37" s="425"/>
      <c r="I37" s="386" t="s">
        <v>262</v>
      </c>
      <c r="J37" s="378"/>
      <c r="K37" s="384">
        <v>6</v>
      </c>
      <c r="L37" s="379" t="s">
        <v>60</v>
      </c>
      <c r="M37" s="379">
        <f>LOOKUP(O37,'IB-IM'!A:A,'IB-IM'!C:C)</f>
        <v>463</v>
      </c>
      <c r="N37" s="388">
        <f>TRUNC(ROUND(taux!$D$39*M37,2)/12*100)/100</f>
        <v>2143.8200000000002</v>
      </c>
      <c r="O37" s="434">
        <v>544</v>
      </c>
    </row>
    <row r="38" spans="2:15" x14ac:dyDescent="0.2">
      <c r="B38" s="401">
        <v>10</v>
      </c>
      <c r="C38" s="377" t="s">
        <v>62</v>
      </c>
      <c r="D38" s="377">
        <f>LOOKUP(F38,'IB-IM'!A:A,'IB-IM'!C:C)</f>
        <v>474</v>
      </c>
      <c r="E38" s="385">
        <f>TRUNC(ROUND(taux!$D$39*D38,2)/12*100)/100</f>
        <v>2194.75</v>
      </c>
      <c r="F38" s="377">
        <v>559</v>
      </c>
      <c r="G38" s="378"/>
      <c r="H38" s="386"/>
      <c r="I38" s="386" t="s">
        <v>271</v>
      </c>
      <c r="J38" s="378"/>
      <c r="K38" s="384">
        <v>7</v>
      </c>
      <c r="L38" s="379" t="s">
        <v>60</v>
      </c>
      <c r="M38" s="379">
        <f>LOOKUP(O38,'IB-IM'!A:A,'IB-IM'!C:C)</f>
        <v>483</v>
      </c>
      <c r="N38" s="388">
        <f>TRUNC(ROUND(taux!$D$39*M38,2)/12*100)/100</f>
        <v>2236.4299999999998</v>
      </c>
      <c r="O38" s="434">
        <v>572</v>
      </c>
    </row>
    <row r="39" spans="2:15" x14ac:dyDescent="0.2">
      <c r="B39" s="401">
        <v>11</v>
      </c>
      <c r="C39" s="377" t="s">
        <v>62</v>
      </c>
      <c r="D39" s="377">
        <f>LOOKUP(F39,'IB-IM'!A:A,'IB-IM'!C:C)</f>
        <v>500</v>
      </c>
      <c r="E39" s="385">
        <f>TRUNC(ROUND(taux!$D$39*D39,2)/12*100)/100</f>
        <v>2315.14</v>
      </c>
      <c r="F39" s="377">
        <v>593</v>
      </c>
      <c r="G39" s="378"/>
      <c r="H39" s="386" t="s">
        <v>272</v>
      </c>
      <c r="I39" s="386" t="s">
        <v>282</v>
      </c>
      <c r="J39" s="378"/>
      <c r="K39" s="384">
        <v>8</v>
      </c>
      <c r="L39" s="379" t="s">
        <v>84</v>
      </c>
      <c r="M39" s="379">
        <f>LOOKUP(O39,'IB-IM'!A:A,'IB-IM'!C:C)</f>
        <v>504</v>
      </c>
      <c r="N39" s="388">
        <f>TRUNC(ROUND(taux!$D$39*M39,2)/12*100)/100</f>
        <v>2333.66</v>
      </c>
      <c r="O39" s="434">
        <v>599</v>
      </c>
    </row>
    <row r="40" spans="2:15" x14ac:dyDescent="0.2">
      <c r="B40" s="433"/>
      <c r="C40" s="378"/>
      <c r="D40" s="378"/>
      <c r="E40" s="378"/>
      <c r="F40" s="378"/>
      <c r="G40" s="378"/>
      <c r="H40" s="386" t="s">
        <v>352</v>
      </c>
      <c r="I40" s="386" t="s">
        <v>283</v>
      </c>
      <c r="J40" s="378"/>
      <c r="K40" s="384">
        <v>9</v>
      </c>
      <c r="L40" s="379" t="s">
        <v>84</v>
      </c>
      <c r="M40" s="379">
        <f>LOOKUP(O40,'IB-IM'!A:A,'IB-IM'!C:C)</f>
        <v>524</v>
      </c>
      <c r="N40" s="388">
        <f>TRUNC(ROUND(taux!$D$39*M40,2)/12*100)/100</f>
        <v>2426.27</v>
      </c>
      <c r="O40" s="434">
        <v>625</v>
      </c>
    </row>
    <row r="41" spans="2:15" x14ac:dyDescent="0.2">
      <c r="B41" s="401">
        <v>12</v>
      </c>
      <c r="C41" s="381"/>
      <c r="D41" s="377">
        <f>LOOKUP(F41,'IB-IM'!A:A,'IB-IM'!C:C)</f>
        <v>534</v>
      </c>
      <c r="E41" s="385">
        <f>TRUNC(ROUND(taux!$D$39*D41,2)/12*100)/100</f>
        <v>2472.5700000000002</v>
      </c>
      <c r="F41" s="377">
        <v>638</v>
      </c>
      <c r="G41" s="378"/>
      <c r="H41" s="386"/>
      <c r="I41" s="386" t="s">
        <v>261</v>
      </c>
      <c r="J41" s="378"/>
      <c r="K41" s="384">
        <v>10</v>
      </c>
      <c r="L41" s="379" t="s">
        <v>61</v>
      </c>
      <c r="M41" s="379">
        <f>LOOKUP(O41,'IB-IM'!A:A,'IB-IM'!C:C)</f>
        <v>540</v>
      </c>
      <c r="N41" s="388">
        <f>TRUNC(ROUND(taux!$D$39*M41,2)/12*100)/100</f>
        <v>2500.35</v>
      </c>
      <c r="O41" s="434">
        <v>646</v>
      </c>
    </row>
    <row r="42" spans="2:15" ht="13.5" thickBot="1" x14ac:dyDescent="0.25">
      <c r="B42" s="435"/>
      <c r="C42" s="407"/>
      <c r="D42" s="407"/>
      <c r="E42" s="407"/>
      <c r="F42" s="407"/>
      <c r="G42" s="407"/>
      <c r="H42" s="408"/>
      <c r="I42" s="408"/>
      <c r="J42" s="407"/>
      <c r="K42" s="422">
        <v>11</v>
      </c>
      <c r="L42" s="436"/>
      <c r="M42" s="411">
        <f>LOOKUP(O42,'IB-IM'!A:A,'IB-IM'!C:C)</f>
        <v>562</v>
      </c>
      <c r="N42" s="412">
        <f>TRUNC(ROUND(taux!$D$39*M42,2)/12*100)/100</f>
        <v>2602.2199999999998</v>
      </c>
      <c r="O42" s="437">
        <v>675</v>
      </c>
    </row>
  </sheetData>
  <mergeCells count="1">
    <mergeCell ref="H23:I2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 enableFormatConditionsCalculation="0">
    <tabColor indexed="11"/>
  </sheetPr>
  <dimension ref="A1:O49"/>
  <sheetViews>
    <sheetView showGridLines="0" zoomScale="80" zoomScaleNormal="80" workbookViewId="0">
      <selection activeCell="N28" sqref="N28"/>
    </sheetView>
  </sheetViews>
  <sheetFormatPr baseColWidth="10" defaultRowHeight="12.75" x14ac:dyDescent="0.2"/>
  <cols>
    <col min="1" max="6" width="11.42578125" style="50"/>
    <col min="7" max="7" width="4.85546875" style="50" customWidth="1"/>
    <col min="8" max="8" width="13.140625" style="50" customWidth="1"/>
    <col min="9" max="9" width="26.5703125" style="50" customWidth="1"/>
    <col min="10" max="10" width="3.85546875" style="50" customWidth="1"/>
    <col min="11" max="16384" width="11.42578125" style="50"/>
  </cols>
  <sheetData>
    <row r="1" spans="1:15" x14ac:dyDescent="0.2">
      <c r="A1" s="110" t="s">
        <v>97</v>
      </c>
      <c r="D1" s="91" t="s">
        <v>322</v>
      </c>
      <c r="E1" s="91" t="s">
        <v>324</v>
      </c>
      <c r="K1" s="52"/>
    </row>
    <row r="2" spans="1:15" x14ac:dyDescent="0.2">
      <c r="A2" s="110" t="s">
        <v>86</v>
      </c>
      <c r="D2" s="91" t="s">
        <v>321</v>
      </c>
      <c r="E2" s="91" t="s">
        <v>324</v>
      </c>
      <c r="K2" s="95" t="s">
        <v>347</v>
      </c>
    </row>
    <row r="3" spans="1:15" x14ac:dyDescent="0.2">
      <c r="A3" s="110" t="s">
        <v>30</v>
      </c>
      <c r="D3" s="91" t="s">
        <v>323</v>
      </c>
      <c r="E3" s="91" t="s">
        <v>324</v>
      </c>
      <c r="K3" s="52"/>
    </row>
    <row r="7" spans="1:15" x14ac:dyDescent="0.2">
      <c r="B7" s="13"/>
      <c r="C7" s="13"/>
      <c r="D7" s="13"/>
      <c r="E7" s="13"/>
      <c r="F7" s="13"/>
      <c r="G7" s="13"/>
      <c r="H7" s="13"/>
      <c r="K7" s="89" t="s">
        <v>289</v>
      </c>
      <c r="L7" s="87"/>
      <c r="M7" s="87"/>
      <c r="N7" s="87"/>
      <c r="O7" s="87"/>
    </row>
    <row r="8" spans="1:15" x14ac:dyDescent="0.2">
      <c r="A8" s="13"/>
      <c r="B8" s="15" t="s">
        <v>50</v>
      </c>
      <c r="C8" s="15" t="s">
        <v>51</v>
      </c>
      <c r="D8" s="15" t="s">
        <v>52</v>
      </c>
      <c r="E8" s="15" t="s">
        <v>53</v>
      </c>
      <c r="F8" s="15" t="s">
        <v>52</v>
      </c>
      <c r="G8" s="15"/>
      <c r="H8" s="279" t="s">
        <v>300</v>
      </c>
      <c r="I8" s="280"/>
      <c r="K8" s="20" t="s">
        <v>50</v>
      </c>
      <c r="L8" s="20" t="s">
        <v>51</v>
      </c>
      <c r="M8" s="20" t="s">
        <v>52</v>
      </c>
      <c r="N8" s="20" t="s">
        <v>53</v>
      </c>
      <c r="O8" s="20" t="s">
        <v>52</v>
      </c>
    </row>
    <row r="9" spans="1:15" x14ac:dyDescent="0.2">
      <c r="A9" s="13"/>
      <c r="B9" s="13"/>
      <c r="C9" s="13"/>
      <c r="D9" s="15" t="s">
        <v>55</v>
      </c>
      <c r="E9" s="15" t="s">
        <v>56</v>
      </c>
      <c r="F9" s="15" t="s">
        <v>57</v>
      </c>
      <c r="G9" s="15"/>
      <c r="H9" s="98"/>
      <c r="I9" s="93"/>
      <c r="K9" s="19"/>
      <c r="L9" s="19"/>
      <c r="M9" s="20" t="s">
        <v>55</v>
      </c>
      <c r="N9" s="20" t="s">
        <v>56</v>
      </c>
      <c r="O9" s="20" t="s">
        <v>57</v>
      </c>
    </row>
    <row r="10" spans="1:15" x14ac:dyDescent="0.2">
      <c r="A10" s="13"/>
      <c r="B10" s="13"/>
      <c r="C10" s="13"/>
      <c r="D10" s="14"/>
      <c r="E10" s="13"/>
      <c r="F10" s="14"/>
      <c r="G10" s="14"/>
      <c r="H10" s="99"/>
      <c r="I10" s="93"/>
      <c r="K10" s="19"/>
      <c r="L10" s="19"/>
      <c r="M10" s="88"/>
      <c r="N10" s="19"/>
      <c r="O10" s="88"/>
    </row>
    <row r="11" spans="1:15" x14ac:dyDescent="0.2">
      <c r="A11" s="13"/>
      <c r="B11" s="377">
        <v>1</v>
      </c>
      <c r="C11" s="377" t="s">
        <v>63</v>
      </c>
      <c r="D11" s="377">
        <f>LOOKUP(F11,'IB-IM'!A:A,'IB-IM'!C:C)</f>
        <v>314</v>
      </c>
      <c r="E11" s="385">
        <f>TRUNC(ROUND(taux!$D$39*D11,2)/12*100)/100</f>
        <v>1453.91</v>
      </c>
      <c r="F11" s="377">
        <v>322</v>
      </c>
      <c r="G11" s="377"/>
      <c r="H11" s="425" t="s">
        <v>255</v>
      </c>
      <c r="I11" s="386" t="s">
        <v>253</v>
      </c>
      <c r="J11" s="378"/>
      <c r="K11" s="379">
        <v>1</v>
      </c>
      <c r="L11" s="379" t="s">
        <v>63</v>
      </c>
      <c r="M11" s="379">
        <f>LOOKUP(O11,'IB-IM'!A:A,'IB-IM'!C:C)</f>
        <v>327</v>
      </c>
      <c r="N11" s="388">
        <f>TRUNC(ROUND(taux!$D$39*M11,2)/12*100)/100</f>
        <v>1514.1</v>
      </c>
      <c r="O11" s="379">
        <v>350</v>
      </c>
    </row>
    <row r="12" spans="1:15" x14ac:dyDescent="0.2">
      <c r="A12" s="13"/>
      <c r="B12" s="378"/>
      <c r="C12" s="378"/>
      <c r="D12" s="378"/>
      <c r="E12" s="378"/>
      <c r="F12" s="378"/>
      <c r="G12" s="377"/>
      <c r="H12" s="425" t="s">
        <v>350</v>
      </c>
      <c r="I12" s="386" t="s">
        <v>284</v>
      </c>
      <c r="J12" s="378"/>
      <c r="K12" s="379">
        <v>2</v>
      </c>
      <c r="L12" s="379" t="s">
        <v>60</v>
      </c>
      <c r="M12" s="379">
        <f>LOOKUP(O12,'IB-IM'!A:A,'IB-IM'!C:C)</f>
        <v>332</v>
      </c>
      <c r="N12" s="388">
        <f>TRUNC(ROUND(taux!$D$39*M12,2)/12*100)/100</f>
        <v>1537.25</v>
      </c>
      <c r="O12" s="379">
        <v>357</v>
      </c>
    </row>
    <row r="13" spans="1:15" x14ac:dyDescent="0.2">
      <c r="A13" s="13"/>
      <c r="B13" s="377">
        <v>2</v>
      </c>
      <c r="C13" s="377" t="s">
        <v>60</v>
      </c>
      <c r="D13" s="377">
        <f>LOOKUP(F13,'IB-IM'!A:A,'IB-IM'!C:C)</f>
        <v>317</v>
      </c>
      <c r="E13" s="385">
        <f>TRUNC(ROUND(taux!$D$39*D13,2)/12*100)/100</f>
        <v>1467.8</v>
      </c>
      <c r="F13" s="377">
        <v>334</v>
      </c>
      <c r="G13" s="377"/>
      <c r="H13" s="425" t="s">
        <v>268</v>
      </c>
      <c r="I13" s="386" t="s">
        <v>285</v>
      </c>
      <c r="J13" s="378"/>
      <c r="K13" s="379">
        <v>2</v>
      </c>
      <c r="L13" s="379" t="s">
        <v>60</v>
      </c>
      <c r="M13" s="379">
        <f>LOOKUP(O13,'IB-IM'!A:A,'IB-IM'!C:C)</f>
        <v>332</v>
      </c>
      <c r="N13" s="388">
        <f>TRUNC(ROUND(taux!$D$39*M13,2)/12*100)/100</f>
        <v>1537.25</v>
      </c>
      <c r="O13" s="379">
        <v>357</v>
      </c>
    </row>
    <row r="14" spans="1:15" x14ac:dyDescent="0.2">
      <c r="A14" s="13"/>
      <c r="B14" s="378"/>
      <c r="C14" s="378"/>
      <c r="D14" s="378"/>
      <c r="E14" s="378"/>
      <c r="F14" s="378"/>
      <c r="G14" s="377"/>
      <c r="H14" s="425" t="s">
        <v>351</v>
      </c>
      <c r="I14" s="386" t="s">
        <v>286</v>
      </c>
      <c r="J14" s="378"/>
      <c r="K14" s="379">
        <v>3</v>
      </c>
      <c r="L14" s="379" t="s">
        <v>60</v>
      </c>
      <c r="M14" s="379">
        <f>LOOKUP(O14,'IB-IM'!A:A,'IB-IM'!C:C)</f>
        <v>342</v>
      </c>
      <c r="N14" s="388">
        <f>TRUNC(ROUND(taux!$D$39*M14,2)/12*100)/100</f>
        <v>1583.56</v>
      </c>
      <c r="O14" s="379">
        <v>370</v>
      </c>
    </row>
    <row r="15" spans="1:15" x14ac:dyDescent="0.2">
      <c r="A15" s="13"/>
      <c r="B15" s="377">
        <v>3</v>
      </c>
      <c r="C15" s="377" t="s">
        <v>60</v>
      </c>
      <c r="D15" s="377">
        <f>LOOKUP(F15,'IB-IM'!A:A,'IB-IM'!C:C)</f>
        <v>336</v>
      </c>
      <c r="E15" s="385">
        <f>TRUNC(ROUND(taux!$D$39*D15,2)/12*100)/100</f>
        <v>1555.77</v>
      </c>
      <c r="F15" s="377">
        <v>362</v>
      </c>
      <c r="G15" s="377"/>
      <c r="H15" s="425" t="s">
        <v>287</v>
      </c>
      <c r="I15" s="386" t="s">
        <v>259</v>
      </c>
      <c r="J15" s="378"/>
      <c r="K15" s="379">
        <v>3</v>
      </c>
      <c r="L15" s="379" t="s">
        <v>60</v>
      </c>
      <c r="M15" s="379">
        <f>LOOKUP(O15,'IB-IM'!A:A,'IB-IM'!C:C)</f>
        <v>342</v>
      </c>
      <c r="N15" s="388">
        <f>TRUNC(ROUND(taux!$D$39*M15,2)/12*100)/100</f>
        <v>1583.56</v>
      </c>
      <c r="O15" s="379">
        <v>370</v>
      </c>
    </row>
    <row r="16" spans="1:15" x14ac:dyDescent="0.2">
      <c r="A16" s="13"/>
      <c r="B16" s="378"/>
      <c r="C16" s="378"/>
      <c r="D16" s="378"/>
      <c r="E16" s="378"/>
      <c r="F16" s="378"/>
      <c r="G16" s="377"/>
      <c r="H16" s="425" t="s">
        <v>349</v>
      </c>
      <c r="I16" s="386" t="s">
        <v>288</v>
      </c>
      <c r="J16" s="378"/>
      <c r="K16" s="379">
        <v>4</v>
      </c>
      <c r="L16" s="379" t="s">
        <v>60</v>
      </c>
      <c r="M16" s="379">
        <f>LOOKUP(O16,'IB-IM'!A:A,'IB-IM'!C:C)</f>
        <v>352</v>
      </c>
      <c r="N16" s="388">
        <f>TRUNC(ROUND(taux!$D$39*M16,2)/12*100)/100</f>
        <v>1629.86</v>
      </c>
      <c r="O16" s="379">
        <v>384</v>
      </c>
    </row>
    <row r="17" spans="1:15" x14ac:dyDescent="0.2">
      <c r="A17" s="13"/>
      <c r="B17" s="377">
        <v>4</v>
      </c>
      <c r="C17" s="377" t="s">
        <v>60</v>
      </c>
      <c r="D17" s="377">
        <f>LOOKUP(F17,'IB-IM'!A:A,'IB-IM'!C:C)</f>
        <v>352</v>
      </c>
      <c r="E17" s="385">
        <f>TRUNC(ROUND(taux!$D$39*D17,2)/12*100)/100</f>
        <v>1629.86</v>
      </c>
      <c r="F17" s="377">
        <v>384</v>
      </c>
      <c r="G17" s="377"/>
      <c r="H17" s="425"/>
      <c r="I17" s="386" t="s">
        <v>261</v>
      </c>
      <c r="J17" s="378"/>
      <c r="K17" s="384">
        <v>5</v>
      </c>
      <c r="L17" s="379" t="s">
        <v>60</v>
      </c>
      <c r="M17" s="379">
        <f>LOOKUP(O17,'IB-IM'!A:A,'IB-IM'!C:C)</f>
        <v>366</v>
      </c>
      <c r="N17" s="388">
        <f>TRUNC(ROUND(taux!$D$39*M17,2)/12*100)/100</f>
        <v>1694.68</v>
      </c>
      <c r="O17" s="379">
        <v>406</v>
      </c>
    </row>
    <row r="18" spans="1:15" x14ac:dyDescent="0.2">
      <c r="A18" s="13"/>
      <c r="B18" s="383">
        <v>5</v>
      </c>
      <c r="C18" s="377" t="s">
        <v>60</v>
      </c>
      <c r="D18" s="377">
        <f>LOOKUP(F18,'IB-IM'!A:A,'IB-IM'!C:C)</f>
        <v>375</v>
      </c>
      <c r="E18" s="385">
        <f>TRUNC(ROUND(taux!$D$39*D18,2)/12*100)/100</f>
        <v>1736.35</v>
      </c>
      <c r="F18" s="377">
        <v>422</v>
      </c>
      <c r="G18" s="383"/>
      <c r="H18" s="438" t="s">
        <v>265</v>
      </c>
      <c r="I18" s="386" t="s">
        <v>253</v>
      </c>
      <c r="J18" s="378"/>
      <c r="K18" s="384">
        <v>6</v>
      </c>
      <c r="L18" s="379" t="s">
        <v>60</v>
      </c>
      <c r="M18" s="379">
        <f>LOOKUP(O18,'IB-IM'!A:A,'IB-IM'!C:C)</f>
        <v>380</v>
      </c>
      <c r="N18" s="388">
        <f>TRUNC(ROUND(taux!$D$39*M18,2)/12*100)/100</f>
        <v>1759.51</v>
      </c>
      <c r="O18" s="379">
        <v>430</v>
      </c>
    </row>
    <row r="19" spans="1:15" x14ac:dyDescent="0.2">
      <c r="A19" s="13"/>
      <c r="B19" s="378"/>
      <c r="C19" s="378"/>
      <c r="D19" s="378"/>
      <c r="E19" s="378"/>
      <c r="F19" s="378"/>
      <c r="G19" s="383"/>
      <c r="H19" s="438" t="s">
        <v>349</v>
      </c>
      <c r="I19" s="386" t="s">
        <v>264</v>
      </c>
      <c r="J19" s="378"/>
      <c r="K19" s="384">
        <v>7</v>
      </c>
      <c r="L19" s="379" t="s">
        <v>60</v>
      </c>
      <c r="M19" s="379">
        <f>LOOKUP(O19,'IB-IM'!A:A,'IB-IM'!C:C)</f>
        <v>395</v>
      </c>
      <c r="N19" s="388">
        <f>TRUNC(ROUND(taux!$D$39*M19,2)/12*100)/100</f>
        <v>1828.96</v>
      </c>
      <c r="O19" s="379">
        <v>450</v>
      </c>
    </row>
    <row r="20" spans="1:15" x14ac:dyDescent="0.2">
      <c r="A20" s="13"/>
      <c r="B20" s="383">
        <v>6</v>
      </c>
      <c r="C20" s="383" t="s">
        <v>61</v>
      </c>
      <c r="D20" s="377">
        <f>LOOKUP(F20,'IB-IM'!A:A,'IB-IM'!C:C)</f>
        <v>397</v>
      </c>
      <c r="E20" s="385">
        <f>TRUNC(ROUND(taux!$D$39*D20,2)/12*100)/100</f>
        <v>1838.22</v>
      </c>
      <c r="F20" s="377">
        <v>453</v>
      </c>
      <c r="G20" s="383"/>
      <c r="H20" s="438"/>
      <c r="I20" s="386" t="s">
        <v>262</v>
      </c>
      <c r="J20" s="378"/>
      <c r="K20" s="384">
        <v>8</v>
      </c>
      <c r="L20" s="379" t="s">
        <v>60</v>
      </c>
      <c r="M20" s="379">
        <f>LOOKUP(O20,'IB-IM'!A:A,'IB-IM'!C:C)</f>
        <v>412</v>
      </c>
      <c r="N20" s="388">
        <f>TRUNC(ROUND(taux!$D$39*M20,2)/12*100)/100</f>
        <v>1907.68</v>
      </c>
      <c r="O20" s="384">
        <v>472</v>
      </c>
    </row>
    <row r="21" spans="1:15" x14ac:dyDescent="0.2">
      <c r="B21" s="383">
        <v>7</v>
      </c>
      <c r="C21" s="383" t="s">
        <v>61</v>
      </c>
      <c r="D21" s="377">
        <f>LOOKUP(F21,'IB-IM'!A:A,'IB-IM'!C:C)</f>
        <v>420</v>
      </c>
      <c r="E21" s="385">
        <f>TRUNC(ROUND(taux!$D$39*D21,2)/12*100)/100</f>
        <v>1944.72</v>
      </c>
      <c r="F21" s="377">
        <v>485</v>
      </c>
      <c r="G21" s="378"/>
      <c r="H21" s="386"/>
      <c r="I21" s="386" t="s">
        <v>261</v>
      </c>
      <c r="J21" s="378"/>
      <c r="K21" s="384">
        <v>9</v>
      </c>
      <c r="L21" s="379" t="s">
        <v>61</v>
      </c>
      <c r="M21" s="379">
        <f>LOOKUP(O21,'IB-IM'!A:A,'IB-IM'!C:C)</f>
        <v>431</v>
      </c>
      <c r="N21" s="388">
        <f>TRUNC(ROUND(taux!$D$39*M21,2)/12*100)/100</f>
        <v>1995.65</v>
      </c>
      <c r="O21" s="384">
        <v>500</v>
      </c>
    </row>
    <row r="22" spans="1:15" x14ac:dyDescent="0.2">
      <c r="B22" s="383">
        <v>8</v>
      </c>
      <c r="C22" s="383" t="s">
        <v>61</v>
      </c>
      <c r="D22" s="377">
        <f>LOOKUP(F22,'IB-IM'!A:A,'IB-IM'!C:C)</f>
        <v>446</v>
      </c>
      <c r="E22" s="385">
        <f>TRUNC(ROUND(taux!$D$39*D22,2)/12*100)/100</f>
        <v>2065.11</v>
      </c>
      <c r="F22" s="383">
        <v>520</v>
      </c>
      <c r="G22" s="378"/>
      <c r="H22" s="386"/>
      <c r="I22" s="386" t="s">
        <v>261</v>
      </c>
      <c r="J22" s="378"/>
      <c r="K22" s="384">
        <v>10</v>
      </c>
      <c r="L22" s="379" t="s">
        <v>61</v>
      </c>
      <c r="M22" s="379">
        <f>LOOKUP(O22,'IB-IM'!A:A,'IB-IM'!C:C)</f>
        <v>452</v>
      </c>
      <c r="N22" s="388">
        <f>TRUNC(ROUND(taux!$D$39*M22,2)/12*100)/100</f>
        <v>2092.89</v>
      </c>
      <c r="O22" s="384">
        <v>528</v>
      </c>
    </row>
    <row r="23" spans="1:15" x14ac:dyDescent="0.2">
      <c r="B23" s="383">
        <v>9</v>
      </c>
      <c r="C23" s="383" t="s">
        <v>62</v>
      </c>
      <c r="D23" s="377">
        <f>LOOKUP(F23,'IB-IM'!A:A,'IB-IM'!C:C)</f>
        <v>468</v>
      </c>
      <c r="E23" s="385">
        <f>TRUNC(ROUND(taux!$D$39*D23,2)/12*100)/100</f>
        <v>2166.9699999999998</v>
      </c>
      <c r="F23" s="383">
        <v>551</v>
      </c>
      <c r="G23" s="378"/>
      <c r="H23" s="438" t="s">
        <v>272</v>
      </c>
      <c r="I23" s="386" t="s">
        <v>293</v>
      </c>
      <c r="J23" s="378"/>
      <c r="K23" s="384">
        <v>11</v>
      </c>
      <c r="L23" s="379" t="s">
        <v>61</v>
      </c>
      <c r="M23" s="379">
        <f>LOOKUP(O23,'IB-IM'!A:A,'IB-IM'!C:C)</f>
        <v>473</v>
      </c>
      <c r="N23" s="388">
        <f>TRUNC(ROUND(taux!$D$39*M23,2)/12*100)/100</f>
        <v>2190.12</v>
      </c>
      <c r="O23" s="384">
        <v>558</v>
      </c>
    </row>
    <row r="24" spans="1:15" x14ac:dyDescent="0.2">
      <c r="B24" s="378"/>
      <c r="C24" s="378"/>
      <c r="D24" s="378"/>
      <c r="E24" s="378"/>
      <c r="F24" s="378"/>
      <c r="G24" s="377"/>
      <c r="H24" s="425" t="s">
        <v>352</v>
      </c>
      <c r="I24" s="386" t="s">
        <v>275</v>
      </c>
      <c r="J24" s="378"/>
      <c r="K24" s="384">
        <v>12</v>
      </c>
      <c r="L24" s="379" t="s">
        <v>62</v>
      </c>
      <c r="M24" s="379">
        <f>LOOKUP(O24,'IB-IM'!A:A,'IB-IM'!C:C)</f>
        <v>493</v>
      </c>
      <c r="N24" s="388">
        <f>TRUNC(ROUND(taux!$D$39*M24,2)/12*100)/100</f>
        <v>2282.73</v>
      </c>
      <c r="O24" s="384">
        <v>584</v>
      </c>
    </row>
    <row r="25" spans="1:15" x14ac:dyDescent="0.2">
      <c r="B25" s="383">
        <v>10</v>
      </c>
      <c r="C25" s="381"/>
      <c r="D25" s="377">
        <f>LOOKUP(F25,'IB-IM'!A:A,'IB-IM'!C:C)</f>
        <v>500</v>
      </c>
      <c r="E25" s="385">
        <f>TRUNC(ROUND(taux!$D$39*D25,2)/12*100)/100</f>
        <v>2315.14</v>
      </c>
      <c r="F25" s="383">
        <v>593</v>
      </c>
      <c r="G25" s="377"/>
      <c r="H25" s="425"/>
      <c r="I25" s="386" t="s">
        <v>261</v>
      </c>
      <c r="J25" s="378"/>
      <c r="K25" s="384">
        <v>13</v>
      </c>
      <c r="L25" s="424"/>
      <c r="M25" s="379">
        <f>LOOKUP(O25,'IB-IM'!A:A,'IB-IM'!C:C)</f>
        <v>515</v>
      </c>
      <c r="N25" s="388">
        <f>TRUNC(ROUND(taux!$D$39*M25,2)/12*100)/100</f>
        <v>2384.6</v>
      </c>
      <c r="O25" s="384">
        <v>614</v>
      </c>
    </row>
    <row r="26" spans="1:15" x14ac:dyDescent="0.2">
      <c r="G26" s="14"/>
      <c r="H26" s="14"/>
    </row>
    <row r="27" spans="1:15" x14ac:dyDescent="0.2">
      <c r="G27" s="15"/>
      <c r="H27" s="15"/>
    </row>
    <row r="28" spans="1:15" x14ac:dyDescent="0.2">
      <c r="G28" s="15"/>
      <c r="H28" s="15"/>
    </row>
    <row r="29" spans="1:15" x14ac:dyDescent="0.2">
      <c r="G29" s="15"/>
      <c r="H29" s="15"/>
    </row>
    <row r="30" spans="1:15" x14ac:dyDescent="0.2">
      <c r="A30" s="110" t="s">
        <v>188</v>
      </c>
      <c r="G30" s="15"/>
      <c r="H30" s="15"/>
    </row>
    <row r="31" spans="1:15" x14ac:dyDescent="0.2">
      <c r="A31" s="110" t="s">
        <v>291</v>
      </c>
      <c r="G31" s="15"/>
      <c r="H31" s="15"/>
    </row>
    <row r="32" spans="1:15" x14ac:dyDescent="0.2">
      <c r="A32" s="110" t="s">
        <v>292</v>
      </c>
      <c r="G32" s="15"/>
      <c r="H32" s="15"/>
    </row>
    <row r="33" spans="2:15" x14ac:dyDescent="0.2">
      <c r="G33" s="15"/>
      <c r="H33" s="15"/>
    </row>
    <row r="34" spans="2:15" x14ac:dyDescent="0.2">
      <c r="K34" s="89" t="s">
        <v>290</v>
      </c>
      <c r="L34" s="87"/>
      <c r="M34" s="87"/>
      <c r="N34" s="87"/>
      <c r="O34" s="87"/>
    </row>
    <row r="35" spans="2:15" x14ac:dyDescent="0.2">
      <c r="B35" s="15" t="s">
        <v>50</v>
      </c>
      <c r="C35" s="15" t="s">
        <v>51</v>
      </c>
      <c r="D35" s="15" t="s">
        <v>52</v>
      </c>
      <c r="E35" s="15" t="s">
        <v>53</v>
      </c>
      <c r="F35" s="15" t="s">
        <v>52</v>
      </c>
      <c r="H35" s="279" t="s">
        <v>300</v>
      </c>
      <c r="I35" s="280"/>
      <c r="K35" s="20" t="s">
        <v>50</v>
      </c>
      <c r="L35" s="20" t="s">
        <v>51</v>
      </c>
      <c r="M35" s="20" t="s">
        <v>52</v>
      </c>
      <c r="N35" s="20" t="s">
        <v>53</v>
      </c>
      <c r="O35" s="20" t="s">
        <v>52</v>
      </c>
    </row>
    <row r="36" spans="2:15" x14ac:dyDescent="0.2">
      <c r="B36" s="13"/>
      <c r="C36" s="13"/>
      <c r="D36" s="15" t="s">
        <v>55</v>
      </c>
      <c r="E36" s="15" t="s">
        <v>56</v>
      </c>
      <c r="F36" s="15" t="s">
        <v>57</v>
      </c>
      <c r="H36" s="52"/>
      <c r="I36" s="93"/>
      <c r="K36" s="19"/>
      <c r="L36" s="19"/>
      <c r="M36" s="20" t="s">
        <v>55</v>
      </c>
      <c r="N36" s="20" t="s">
        <v>56</v>
      </c>
      <c r="O36" s="20" t="s">
        <v>57</v>
      </c>
    </row>
    <row r="37" spans="2:15" x14ac:dyDescent="0.2">
      <c r="B37" s="13"/>
      <c r="C37" s="13"/>
      <c r="D37" s="14"/>
      <c r="E37" s="13"/>
      <c r="F37" s="14"/>
      <c r="H37" s="52"/>
      <c r="I37" s="93"/>
      <c r="K37" s="19"/>
      <c r="L37" s="19"/>
      <c r="M37" s="88"/>
      <c r="N37" s="19"/>
      <c r="O37" s="88"/>
    </row>
    <row r="38" spans="2:15" x14ac:dyDescent="0.2">
      <c r="B38" s="378"/>
      <c r="C38" s="378"/>
      <c r="D38" s="378"/>
      <c r="E38" s="378"/>
      <c r="F38" s="378"/>
      <c r="G38" s="378"/>
      <c r="H38" s="378"/>
      <c r="I38" s="378"/>
      <c r="J38" s="378"/>
      <c r="K38" s="379">
        <v>1</v>
      </c>
      <c r="L38" s="379" t="s">
        <v>63</v>
      </c>
      <c r="M38" s="379">
        <f>LOOKUP(O38,'IB-IM'!A:A,'IB-IM'!C:C)</f>
        <v>375</v>
      </c>
      <c r="N38" s="388">
        <f>TRUNC(ROUND(taux!$D$39*M38,2)/12*100)/100</f>
        <v>1736.35</v>
      </c>
      <c r="O38" s="379">
        <v>422</v>
      </c>
    </row>
    <row r="39" spans="2:15" x14ac:dyDescent="0.2">
      <c r="B39" s="377">
        <v>1</v>
      </c>
      <c r="C39" s="377" t="s">
        <v>60</v>
      </c>
      <c r="D39" s="377">
        <f>LOOKUP(F39,'IB-IM'!A:A,'IB-IM'!C:C)</f>
        <v>375</v>
      </c>
      <c r="E39" s="385">
        <f>TRUNC(ROUND(taux!$D$39*D39,2)/12*100)/100</f>
        <v>1736.35</v>
      </c>
      <c r="F39" s="377">
        <v>422</v>
      </c>
      <c r="G39" s="378"/>
      <c r="H39" s="386" t="s">
        <v>265</v>
      </c>
      <c r="I39" s="386" t="s">
        <v>253</v>
      </c>
      <c r="J39" s="378"/>
      <c r="K39" s="379">
        <v>2</v>
      </c>
      <c r="L39" s="379" t="s">
        <v>60</v>
      </c>
      <c r="M39" s="379">
        <f>LOOKUP(O39,'IB-IM'!A:A,'IB-IM'!C:C)</f>
        <v>388</v>
      </c>
      <c r="N39" s="388">
        <f>TRUNC(ROUND(taux!$D$39*M39,2)/12*100)/100</f>
        <v>1796.55</v>
      </c>
      <c r="O39" s="379">
        <v>441</v>
      </c>
    </row>
    <row r="40" spans="2:15" x14ac:dyDescent="0.2">
      <c r="B40" s="378"/>
      <c r="C40" s="378"/>
      <c r="D40" s="378"/>
      <c r="E40" s="378"/>
      <c r="F40" s="378"/>
      <c r="G40" s="378"/>
      <c r="H40" s="386" t="s">
        <v>353</v>
      </c>
      <c r="I40" s="386" t="s">
        <v>288</v>
      </c>
      <c r="J40" s="378"/>
      <c r="K40" s="379">
        <v>3</v>
      </c>
      <c r="L40" s="379" t="s">
        <v>60</v>
      </c>
      <c r="M40" s="379">
        <f>LOOKUP(O40,'IB-IM'!A:A,'IB-IM'!C:C)</f>
        <v>404</v>
      </c>
      <c r="N40" s="388">
        <f>TRUNC(ROUND(taux!$D$39*M40,2)/12*100)/100</f>
        <v>1870.63</v>
      </c>
      <c r="O40" s="379">
        <v>461</v>
      </c>
    </row>
    <row r="41" spans="2:15" x14ac:dyDescent="0.2">
      <c r="B41" s="377">
        <v>2</v>
      </c>
      <c r="C41" s="377" t="s">
        <v>60</v>
      </c>
      <c r="D41" s="377">
        <f>LOOKUP(F41,'IB-IM'!A:A,'IB-IM'!C:C)</f>
        <v>404</v>
      </c>
      <c r="E41" s="385">
        <f>TRUNC(ROUND(taux!$D$39*D41,2)/12*100)/100</f>
        <v>1870.63</v>
      </c>
      <c r="F41" s="377">
        <v>461</v>
      </c>
      <c r="G41" s="378"/>
      <c r="H41" s="378"/>
      <c r="I41" s="386" t="s">
        <v>261</v>
      </c>
      <c r="J41" s="378"/>
      <c r="K41" s="379">
        <v>4</v>
      </c>
      <c r="L41" s="379" t="s">
        <v>60</v>
      </c>
      <c r="M41" s="379">
        <f>LOOKUP(O41,'IB-IM'!A:A,'IB-IM'!C:C)</f>
        <v>420</v>
      </c>
      <c r="N41" s="388">
        <f>TRUNC(ROUND(taux!$D$39*M41,2)/12*100)/100</f>
        <v>1944.72</v>
      </c>
      <c r="O41" s="379">
        <v>486</v>
      </c>
    </row>
    <row r="42" spans="2:15" x14ac:dyDescent="0.2">
      <c r="B42" s="377">
        <v>3</v>
      </c>
      <c r="C42" s="377" t="s">
        <v>61</v>
      </c>
      <c r="D42" s="377">
        <f>LOOKUP(F42,'IB-IM'!A:A,'IB-IM'!C:C)</f>
        <v>429</v>
      </c>
      <c r="E42" s="385">
        <f>TRUNC(ROUND(taux!$D$39*D42,2)/12*100)/100</f>
        <v>1986.39</v>
      </c>
      <c r="F42" s="377">
        <v>498</v>
      </c>
      <c r="G42" s="378"/>
      <c r="H42" s="378"/>
      <c r="I42" s="386" t="s">
        <v>262</v>
      </c>
      <c r="J42" s="378"/>
      <c r="K42" s="384">
        <v>5</v>
      </c>
      <c r="L42" s="379" t="s">
        <v>60</v>
      </c>
      <c r="M42" s="379">
        <f>LOOKUP(O42,'IB-IM'!A:A,'IB-IM'!C:C)</f>
        <v>442</v>
      </c>
      <c r="N42" s="388">
        <f>TRUNC(ROUND(taux!$D$39*M42,2)/12*100)/100</f>
        <v>2046.58</v>
      </c>
      <c r="O42" s="379">
        <v>514</v>
      </c>
    </row>
    <row r="43" spans="2:15" x14ac:dyDescent="0.2">
      <c r="B43" s="377">
        <v>4</v>
      </c>
      <c r="C43" s="377" t="s">
        <v>61</v>
      </c>
      <c r="D43" s="377">
        <f>LOOKUP(F43,'IB-IM'!A:A,'IB-IM'!C:C)</f>
        <v>451</v>
      </c>
      <c r="E43" s="385">
        <f>TRUNC(ROUND(taux!$D$39*D43,2)/12*100)/100</f>
        <v>2088.2600000000002</v>
      </c>
      <c r="F43" s="377">
        <v>527</v>
      </c>
      <c r="G43" s="378"/>
      <c r="H43" s="378"/>
      <c r="I43" s="386" t="s">
        <v>262</v>
      </c>
      <c r="J43" s="378"/>
      <c r="K43" s="384">
        <v>6</v>
      </c>
      <c r="L43" s="379" t="s">
        <v>60</v>
      </c>
      <c r="M43" s="379">
        <f>LOOKUP(O43,'IB-IM'!A:A,'IB-IM'!C:C)</f>
        <v>463</v>
      </c>
      <c r="N43" s="388">
        <f>TRUNC(ROUND(taux!$D$39*M43,2)/12*100)/100</f>
        <v>2143.8200000000002</v>
      </c>
      <c r="O43" s="379">
        <v>544</v>
      </c>
    </row>
    <row r="44" spans="2:15" x14ac:dyDescent="0.2">
      <c r="B44" s="383">
        <v>5</v>
      </c>
      <c r="C44" s="377" t="s">
        <v>61</v>
      </c>
      <c r="D44" s="377">
        <f>LOOKUP(F44,'IB-IM'!A:A,'IB-IM'!C:C)</f>
        <v>474</v>
      </c>
      <c r="E44" s="385">
        <f>TRUNC(ROUND(taux!$D$39*D44,2)/12*100)/100</f>
        <v>2194.75</v>
      </c>
      <c r="F44" s="377">
        <v>559</v>
      </c>
      <c r="G44" s="378"/>
      <c r="H44" s="425" t="s">
        <v>268</v>
      </c>
      <c r="I44" s="386" t="s">
        <v>294</v>
      </c>
      <c r="J44" s="378"/>
      <c r="K44" s="384">
        <v>7</v>
      </c>
      <c r="L44" s="379" t="s">
        <v>60</v>
      </c>
      <c r="M44" s="379">
        <f>LOOKUP(O44,'IB-IM'!A:A,'IB-IM'!C:C)</f>
        <v>483</v>
      </c>
      <c r="N44" s="388">
        <f>TRUNC(ROUND(taux!$D$39*M44,2)/12*100)/100</f>
        <v>2236.4299999999998</v>
      </c>
      <c r="O44" s="379">
        <v>572</v>
      </c>
    </row>
    <row r="45" spans="2:15" x14ac:dyDescent="0.2">
      <c r="B45" s="378"/>
      <c r="C45" s="378"/>
      <c r="D45" s="378"/>
      <c r="E45" s="378"/>
      <c r="F45" s="378"/>
      <c r="G45" s="378"/>
      <c r="H45" s="425" t="s">
        <v>351</v>
      </c>
      <c r="I45" s="386" t="s">
        <v>295</v>
      </c>
      <c r="J45" s="378"/>
      <c r="K45" s="384">
        <v>8</v>
      </c>
      <c r="L45" s="379" t="s">
        <v>84</v>
      </c>
      <c r="M45" s="379">
        <f>LOOKUP(O45,'IB-IM'!A:A,'IB-IM'!C:C)</f>
        <v>504</v>
      </c>
      <c r="N45" s="388">
        <f>TRUNC(ROUND(taux!$D$39*M45,2)/12*100)/100</f>
        <v>2333.66</v>
      </c>
      <c r="O45" s="379">
        <v>599</v>
      </c>
    </row>
    <row r="46" spans="2:15" x14ac:dyDescent="0.2">
      <c r="B46" s="383">
        <v>6</v>
      </c>
      <c r="C46" s="383" t="s">
        <v>62</v>
      </c>
      <c r="D46" s="377">
        <f>LOOKUP(F46,'IB-IM'!A:A,'IB-IM'!C:C)</f>
        <v>500</v>
      </c>
      <c r="E46" s="385">
        <f>TRUNC(ROUND(taux!$D$39*D46,2)/12*100)/100</f>
        <v>2315.14</v>
      </c>
      <c r="F46" s="377">
        <v>593</v>
      </c>
      <c r="G46" s="378"/>
      <c r="H46" s="386" t="s">
        <v>296</v>
      </c>
      <c r="I46" s="386" t="s">
        <v>297</v>
      </c>
      <c r="J46" s="378"/>
      <c r="K46" s="384">
        <v>9</v>
      </c>
      <c r="L46" s="379" t="s">
        <v>84</v>
      </c>
      <c r="M46" s="379">
        <f>LOOKUP(O46,'IB-IM'!A:A,'IB-IM'!C:C)</f>
        <v>524</v>
      </c>
      <c r="N46" s="388">
        <f>TRUNC(ROUND(taux!$D$39*M46,2)/12*100)/100</f>
        <v>2426.27</v>
      </c>
      <c r="O46" s="379">
        <v>625</v>
      </c>
    </row>
    <row r="47" spans="2:15" x14ac:dyDescent="0.2">
      <c r="B47" s="378"/>
      <c r="C47" s="378"/>
      <c r="D47" s="378"/>
      <c r="E47" s="378"/>
      <c r="F47" s="378"/>
      <c r="G47" s="378"/>
      <c r="H47" s="386" t="s">
        <v>354</v>
      </c>
      <c r="I47" s="386" t="s">
        <v>252</v>
      </c>
      <c r="J47" s="378"/>
      <c r="K47" s="384">
        <v>10</v>
      </c>
      <c r="L47" s="379" t="s">
        <v>61</v>
      </c>
      <c r="M47" s="379">
        <f>LOOKUP(O47,'IB-IM'!A:A,'IB-IM'!C:C)</f>
        <v>540</v>
      </c>
      <c r="N47" s="388">
        <f>TRUNC(ROUND(taux!$D$39*M47,2)/12*100)/100</f>
        <v>2500.35</v>
      </c>
      <c r="O47" s="379">
        <v>646</v>
      </c>
    </row>
    <row r="48" spans="2:15" x14ac:dyDescent="0.2">
      <c r="B48" s="383">
        <v>7</v>
      </c>
      <c r="C48" s="383"/>
      <c r="D48" s="377">
        <f>LOOKUP(F48,'IB-IM'!A:A,'IB-IM'!C:C)</f>
        <v>534</v>
      </c>
      <c r="E48" s="385">
        <f>TRUNC(ROUND(taux!$D$39*D48,2)/12*100)/100</f>
        <v>2472.5700000000002</v>
      </c>
      <c r="F48" s="377">
        <v>638</v>
      </c>
      <c r="G48" s="378"/>
      <c r="H48" s="378"/>
      <c r="I48" s="386" t="s">
        <v>261</v>
      </c>
      <c r="J48" s="378"/>
      <c r="K48" s="384">
        <v>10</v>
      </c>
      <c r="L48" s="379" t="s">
        <v>61</v>
      </c>
      <c r="M48" s="379">
        <f>LOOKUP(O48,'IB-IM'!A:A,'IB-IM'!C:C)</f>
        <v>540</v>
      </c>
      <c r="N48" s="388">
        <f>TRUNC(ROUND(taux!$D$39*M48,2)/12*100)/100</f>
        <v>2500.35</v>
      </c>
      <c r="O48" s="379">
        <v>646</v>
      </c>
    </row>
    <row r="49" spans="2:15" x14ac:dyDescent="0.2">
      <c r="B49" s="378"/>
      <c r="C49" s="378"/>
      <c r="D49" s="378"/>
      <c r="E49" s="378"/>
      <c r="F49" s="378"/>
      <c r="G49" s="378"/>
      <c r="H49" s="378"/>
      <c r="I49" s="378"/>
      <c r="J49" s="378"/>
      <c r="K49" s="384">
        <v>11</v>
      </c>
      <c r="L49" s="424"/>
      <c r="M49" s="379">
        <f>LOOKUP(O49,'IB-IM'!A:A,'IB-IM'!C:C)</f>
        <v>562</v>
      </c>
      <c r="N49" s="388">
        <f>TRUNC(ROUND(taux!$D$39*M49,2)/12*100)/100</f>
        <v>2602.2199999999998</v>
      </c>
      <c r="O49" s="379">
        <v>675</v>
      </c>
    </row>
  </sheetData>
  <mergeCells count="2">
    <mergeCell ref="H8:I8"/>
    <mergeCell ref="H35:I3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 enableFormatConditionsCalculation="0">
    <tabColor rgb="FF00FFFF"/>
  </sheetPr>
  <dimension ref="A1:H42"/>
  <sheetViews>
    <sheetView showGridLines="0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8" x14ac:dyDescent="0.2">
      <c r="H1" s="50" t="s">
        <v>159</v>
      </c>
    </row>
    <row r="4" spans="1:8" x14ac:dyDescent="0.2">
      <c r="A4" s="13" t="s">
        <v>99</v>
      </c>
      <c r="B4" s="13"/>
      <c r="C4" s="13"/>
      <c r="D4" s="13"/>
      <c r="E4" s="13"/>
      <c r="F4" s="13"/>
    </row>
    <row r="5" spans="1:8" x14ac:dyDescent="0.2">
      <c r="A5" s="13"/>
      <c r="B5" s="13"/>
      <c r="C5" s="13"/>
      <c r="D5" s="13"/>
      <c r="E5" s="13"/>
      <c r="F5" s="13"/>
    </row>
    <row r="6" spans="1:8" x14ac:dyDescent="0.2">
      <c r="A6" s="13"/>
      <c r="B6" s="15" t="s">
        <v>50</v>
      </c>
      <c r="C6" s="15" t="s">
        <v>51</v>
      </c>
      <c r="D6" s="15" t="s">
        <v>52</v>
      </c>
      <c r="E6" s="15" t="s">
        <v>53</v>
      </c>
      <c r="F6" s="15" t="s">
        <v>52</v>
      </c>
    </row>
    <row r="7" spans="1:8" x14ac:dyDescent="0.2">
      <c r="A7" s="13"/>
      <c r="B7" s="13"/>
      <c r="C7" s="13"/>
      <c r="D7" s="15" t="s">
        <v>55</v>
      </c>
      <c r="E7" s="15" t="s">
        <v>56</v>
      </c>
      <c r="F7" s="15" t="s">
        <v>57</v>
      </c>
    </row>
    <row r="8" spans="1:8" x14ac:dyDescent="0.2">
      <c r="A8" s="13"/>
      <c r="B8" s="13"/>
      <c r="C8" s="13"/>
      <c r="D8" s="14"/>
      <c r="E8" s="13"/>
      <c r="F8" s="14"/>
    </row>
    <row r="9" spans="1:8" x14ac:dyDescent="0.2">
      <c r="A9" s="13"/>
      <c r="B9" s="15">
        <v>1</v>
      </c>
      <c r="C9" s="15" t="s">
        <v>63</v>
      </c>
      <c r="D9" s="15">
        <f>LOOKUP(F9,'IB-IM'!A:A,'IB-IM'!C:C)</f>
        <v>349</v>
      </c>
      <c r="E9" s="25">
        <f>TRUNC(ROUND(taux!$D$39*D9,2)/12*100)/100</f>
        <v>1615.97</v>
      </c>
      <c r="F9" s="15">
        <v>379</v>
      </c>
    </row>
    <row r="10" spans="1:8" x14ac:dyDescent="0.2">
      <c r="A10" s="13"/>
      <c r="B10" s="15">
        <v>2</v>
      </c>
      <c r="C10" s="15" t="s">
        <v>60</v>
      </c>
      <c r="D10" s="15">
        <f>LOOKUP(F10,'IB-IM'!A:A,'IB-IM'!C:C)</f>
        <v>376</v>
      </c>
      <c r="E10" s="25">
        <f>TRUNC(ROUND(taux!$D$39*D10,2)/12*100)/100</f>
        <v>1740.99</v>
      </c>
      <c r="F10" s="15">
        <v>423</v>
      </c>
    </row>
    <row r="11" spans="1:8" x14ac:dyDescent="0.2">
      <c r="A11" s="13"/>
      <c r="B11" s="15">
        <v>3</v>
      </c>
      <c r="C11" s="15" t="s">
        <v>60</v>
      </c>
      <c r="D11" s="15">
        <f>LOOKUP(F11,'IB-IM'!A:A,'IB-IM'!C:C)</f>
        <v>389</v>
      </c>
      <c r="E11" s="25">
        <f>TRUNC(ROUND(taux!$D$39*D11,2)/12*100)/100</f>
        <v>1801.18</v>
      </c>
      <c r="F11" s="15">
        <v>442</v>
      </c>
    </row>
    <row r="12" spans="1:8" x14ac:dyDescent="0.2">
      <c r="A12" s="13"/>
      <c r="B12" s="15">
        <v>4</v>
      </c>
      <c r="C12" s="15" t="s">
        <v>60</v>
      </c>
      <c r="D12" s="15">
        <f>LOOKUP(F12,'IB-IM'!A:A,'IB-IM'!C:C)</f>
        <v>408</v>
      </c>
      <c r="E12" s="25">
        <f>TRUNC(ROUND(taux!$D$39*D12,2)/12*100)/100</f>
        <v>1889.15</v>
      </c>
      <c r="F12" s="15">
        <v>466</v>
      </c>
    </row>
    <row r="13" spans="1:8" x14ac:dyDescent="0.2">
      <c r="A13" s="13"/>
      <c r="B13" s="14">
        <v>5</v>
      </c>
      <c r="C13" s="15" t="s">
        <v>60</v>
      </c>
      <c r="D13" s="15">
        <f>LOOKUP(F13,'IB-IM'!A:A,'IB-IM'!C:C)</f>
        <v>431</v>
      </c>
      <c r="E13" s="25">
        <f>TRUNC(ROUND(taux!$D$39*D13,2)/12*100)/100</f>
        <v>1995.65</v>
      </c>
      <c r="F13" s="15">
        <v>500</v>
      </c>
    </row>
    <row r="14" spans="1:8" x14ac:dyDescent="0.2">
      <c r="A14" s="13"/>
      <c r="B14" s="14">
        <v>6</v>
      </c>
      <c r="C14" s="14" t="s">
        <v>84</v>
      </c>
      <c r="D14" s="15">
        <f>LOOKUP(F14,'IB-IM'!A:A,'IB-IM'!C:C)</f>
        <v>461</v>
      </c>
      <c r="E14" s="25">
        <f>TRUNC(ROUND(taux!$D$39*D14,2)/12*100)/100</f>
        <v>2134.56</v>
      </c>
      <c r="F14" s="15">
        <v>542</v>
      </c>
    </row>
    <row r="15" spans="1:8" x14ac:dyDescent="0.2">
      <c r="A15" s="13"/>
      <c r="B15" s="14">
        <v>7</v>
      </c>
      <c r="C15" s="14" t="s">
        <v>84</v>
      </c>
      <c r="D15" s="15">
        <f>LOOKUP(F15,'IB-IM'!A:A,'IB-IM'!C:C)</f>
        <v>496</v>
      </c>
      <c r="E15" s="25">
        <f>TRUNC(ROUND(taux!$D$39*D15,2)/12*100)/100</f>
        <v>2296.62</v>
      </c>
      <c r="F15" s="15">
        <v>588</v>
      </c>
    </row>
    <row r="16" spans="1:8" x14ac:dyDescent="0.2">
      <c r="A16" s="13"/>
      <c r="B16" s="14">
        <v>8</v>
      </c>
      <c r="C16" s="14" t="s">
        <v>84</v>
      </c>
      <c r="D16" s="15">
        <f>LOOKUP(F16,'IB-IM'!A:A,'IB-IM'!C:C)</f>
        <v>524</v>
      </c>
      <c r="E16" s="25">
        <f>TRUNC(ROUND(taux!$D$39*D16,2)/12*100)/100</f>
        <v>2426.27</v>
      </c>
      <c r="F16" s="15">
        <v>625</v>
      </c>
    </row>
    <row r="17" spans="1:6" x14ac:dyDescent="0.2">
      <c r="A17" s="13"/>
      <c r="B17" s="14">
        <v>9</v>
      </c>
      <c r="C17" s="14" t="s">
        <v>84</v>
      </c>
      <c r="D17" s="15">
        <f>LOOKUP(F17,'IB-IM'!A:A,'IB-IM'!C:C)</f>
        <v>545</v>
      </c>
      <c r="E17" s="25">
        <f>TRUNC(ROUND(taux!$D$39*D17,2)/12*100)/100</f>
        <v>2523.5</v>
      </c>
      <c r="F17" s="15">
        <v>653</v>
      </c>
    </row>
    <row r="18" spans="1:6" x14ac:dyDescent="0.2">
      <c r="A18" s="13"/>
      <c r="B18" s="14">
        <v>10</v>
      </c>
      <c r="C18" s="14" t="s">
        <v>84</v>
      </c>
      <c r="D18" s="15">
        <f>LOOKUP(F18,'IB-IM'!A:A,'IB-IM'!C:C)</f>
        <v>584</v>
      </c>
      <c r="E18" s="25">
        <f>TRUNC(ROUND(taux!$D$39*D18,2)/12*100)/100</f>
        <v>2704.09</v>
      </c>
      <c r="F18" s="15">
        <v>703</v>
      </c>
    </row>
    <row r="19" spans="1:6" x14ac:dyDescent="0.2">
      <c r="A19" s="13"/>
      <c r="B19" s="14">
        <v>11</v>
      </c>
      <c r="C19" s="14" t="s">
        <v>84</v>
      </c>
      <c r="D19" s="15">
        <f>LOOKUP(F19,'IB-IM'!A:A,'IB-IM'!C:C)</f>
        <v>626</v>
      </c>
      <c r="E19" s="25">
        <f>TRUNC(ROUND(taux!$D$39*D19,2)/12*100)/100</f>
        <v>2898.56</v>
      </c>
      <c r="F19" s="15">
        <v>759</v>
      </c>
    </row>
    <row r="20" spans="1:6" x14ac:dyDescent="0.2">
      <c r="A20" s="13"/>
      <c r="B20" s="14">
        <v>12</v>
      </c>
      <c r="C20" s="13"/>
      <c r="D20" s="15">
        <f>LOOKUP(F20,'IB-IM'!A:A,'IB-IM'!C:C)</f>
        <v>658</v>
      </c>
      <c r="E20" s="25">
        <f>TRUNC(ROUND(taux!$D$39*D20,2)/12*100)/100</f>
        <v>3046.73</v>
      </c>
      <c r="F20" s="15">
        <v>801</v>
      </c>
    </row>
    <row r="23" spans="1:6" x14ac:dyDescent="0.2">
      <c r="A23" s="13" t="s">
        <v>189</v>
      </c>
    </row>
    <row r="24" spans="1:6" x14ac:dyDescent="0.2">
      <c r="A24" s="13"/>
    </row>
    <row r="25" spans="1:6" x14ac:dyDescent="0.2">
      <c r="A25" s="13"/>
      <c r="B25" s="15" t="s">
        <v>50</v>
      </c>
      <c r="C25" s="15" t="s">
        <v>51</v>
      </c>
      <c r="D25" s="15" t="s">
        <v>52</v>
      </c>
      <c r="E25" s="15" t="s">
        <v>53</v>
      </c>
      <c r="F25" s="15" t="s">
        <v>52</v>
      </c>
    </row>
    <row r="26" spans="1:6" x14ac:dyDescent="0.2">
      <c r="A26" s="13"/>
      <c r="B26" s="13"/>
      <c r="C26" s="13"/>
      <c r="D26" s="15" t="s">
        <v>55</v>
      </c>
      <c r="E26" s="15" t="s">
        <v>56</v>
      </c>
      <c r="F26" s="15" t="s">
        <v>57</v>
      </c>
    </row>
    <row r="27" spans="1:6" x14ac:dyDescent="0.2">
      <c r="A27" s="13"/>
      <c r="B27" s="13"/>
      <c r="C27" s="13"/>
      <c r="D27" s="14"/>
      <c r="E27" s="13"/>
      <c r="F27" s="14"/>
    </row>
    <row r="28" spans="1:6" x14ac:dyDescent="0.2">
      <c r="A28" s="13"/>
      <c r="B28" s="15">
        <v>1</v>
      </c>
      <c r="C28" s="15" t="s">
        <v>63</v>
      </c>
      <c r="D28" s="15">
        <f>LOOKUP(F28,'IB-IM'!A:A,'IB-IM'!C:C)</f>
        <v>434</v>
      </c>
      <c r="E28" s="25">
        <f>TRUNC(ROUND(taux!$D$39*D28,2)/12*100)/100</f>
        <v>2009.54</v>
      </c>
      <c r="F28" s="15">
        <v>504</v>
      </c>
    </row>
    <row r="29" spans="1:6" x14ac:dyDescent="0.2">
      <c r="A29" s="13"/>
      <c r="B29" s="15">
        <v>2</v>
      </c>
      <c r="C29" s="15" t="s">
        <v>60</v>
      </c>
      <c r="D29" s="15">
        <f>LOOKUP(F29,'IB-IM'!A:A,'IB-IM'!C:C)</f>
        <v>483</v>
      </c>
      <c r="E29" s="25">
        <f>TRUNC(ROUND(taux!$D$39*D29,2)/12*100)/100</f>
        <v>2236.4299999999998</v>
      </c>
      <c r="F29" s="15">
        <v>572</v>
      </c>
    </row>
    <row r="30" spans="1:6" x14ac:dyDescent="0.2">
      <c r="A30" s="13"/>
      <c r="B30" s="15">
        <v>3</v>
      </c>
      <c r="C30" s="15" t="s">
        <v>60</v>
      </c>
      <c r="D30" s="15">
        <f>LOOKUP(F30,'IB-IM'!A:A,'IB-IM'!C:C)</f>
        <v>517</v>
      </c>
      <c r="E30" s="25">
        <f>TRUNC(ROUND(taux!$D$39*D30,2)/12*100)/100</f>
        <v>2393.86</v>
      </c>
      <c r="F30" s="15">
        <v>616</v>
      </c>
    </row>
    <row r="31" spans="1:6" x14ac:dyDescent="0.2">
      <c r="A31" s="13"/>
      <c r="B31" s="15">
        <v>4</v>
      </c>
      <c r="C31" s="15" t="s">
        <v>60</v>
      </c>
      <c r="D31" s="15">
        <f>LOOKUP(F31,'IB-IM'!A:A,'IB-IM'!C:C)</f>
        <v>551</v>
      </c>
      <c r="E31" s="25">
        <f>TRUNC(ROUND(taux!$D$39*D31,2)/12*100)/100</f>
        <v>2551.29</v>
      </c>
      <c r="F31" s="15">
        <v>660</v>
      </c>
    </row>
    <row r="32" spans="1:6" x14ac:dyDescent="0.2">
      <c r="A32" s="13"/>
      <c r="B32" s="14">
        <v>5</v>
      </c>
      <c r="C32" s="15" t="s">
        <v>60</v>
      </c>
      <c r="D32" s="15">
        <f>LOOKUP(F32,'IB-IM'!A:A,'IB-IM'!C:C)</f>
        <v>590</v>
      </c>
      <c r="E32" s="25">
        <f>TRUNC(ROUND(taux!$D$39*D32,2)/12*100)/100</f>
        <v>2731.87</v>
      </c>
      <c r="F32" s="15">
        <v>712</v>
      </c>
    </row>
    <row r="33" spans="1:6" x14ac:dyDescent="0.2">
      <c r="A33" s="13"/>
      <c r="B33" s="14">
        <v>6</v>
      </c>
      <c r="C33" s="15" t="s">
        <v>60</v>
      </c>
      <c r="D33" s="15">
        <f>LOOKUP(F33,'IB-IM'!A:A,'IB-IM'!C:C)</f>
        <v>626</v>
      </c>
      <c r="E33" s="25">
        <f>TRUNC(ROUND(taux!$D$39*D33,2)/12*100)/100</f>
        <v>2898.56</v>
      </c>
      <c r="F33" s="15">
        <v>759</v>
      </c>
    </row>
    <row r="34" spans="1:6" x14ac:dyDescent="0.2">
      <c r="B34" s="14">
        <v>7</v>
      </c>
      <c r="C34" s="14" t="s">
        <v>84</v>
      </c>
      <c r="D34" s="15">
        <f>LOOKUP(F34,'IB-IM'!A:A,'IB-IM'!C:C)</f>
        <v>673</v>
      </c>
      <c r="E34" s="25">
        <f>TRUNC(ROUND(taux!$D$39*D34,2)/12*100)/100</f>
        <v>3116.18</v>
      </c>
      <c r="F34" s="15">
        <v>821</v>
      </c>
    </row>
    <row r="35" spans="1:6" x14ac:dyDescent="0.2">
      <c r="A35" s="13"/>
      <c r="B35" s="14">
        <v>8</v>
      </c>
      <c r="C35" s="14" t="s">
        <v>84</v>
      </c>
      <c r="D35" s="15">
        <f>LOOKUP(F35,'IB-IM'!A:A,'IB-IM'!C:C)</f>
        <v>706</v>
      </c>
      <c r="E35" s="25">
        <f>TRUNC(ROUND(taux!$D$39*D35,2)/12*100)/100</f>
        <v>3268.98</v>
      </c>
      <c r="F35" s="14">
        <v>864</v>
      </c>
    </row>
    <row r="36" spans="1:6" x14ac:dyDescent="0.2">
      <c r="A36" s="13"/>
      <c r="B36" s="14">
        <v>9</v>
      </c>
      <c r="C36" s="15" t="s">
        <v>61</v>
      </c>
      <c r="D36" s="15">
        <f>LOOKUP(F36,'IB-IM'!A:A,'IB-IM'!C:C)</f>
        <v>746</v>
      </c>
      <c r="E36" s="25">
        <f>TRUNC(ROUND(taux!$D$39*D36,2)/12*100)/100</f>
        <v>3454.19</v>
      </c>
      <c r="F36" s="15">
        <v>916</v>
      </c>
    </row>
    <row r="37" spans="1:6" x14ac:dyDescent="0.2">
      <c r="A37" s="13"/>
      <c r="B37" s="14">
        <v>10</v>
      </c>
      <c r="C37" s="13"/>
      <c r="D37" s="15">
        <f>LOOKUP(F37,'IB-IM'!A:A,'IB-IM'!C:C)</f>
        <v>783</v>
      </c>
      <c r="E37" s="25">
        <f>TRUNC(ROUND(taux!$D$39*D37,2)/12*100)/100</f>
        <v>3625.51</v>
      </c>
      <c r="F37" s="15">
        <v>966</v>
      </c>
    </row>
    <row r="38" spans="1:6" x14ac:dyDescent="0.2">
      <c r="A38" s="13"/>
      <c r="B38" s="13"/>
      <c r="C38" s="13"/>
      <c r="D38" s="14"/>
      <c r="E38" s="13"/>
      <c r="F38" s="14"/>
    </row>
    <row r="39" spans="1:6" x14ac:dyDescent="0.2">
      <c r="A39" s="13"/>
      <c r="B39" s="15"/>
      <c r="C39" s="15"/>
      <c r="D39" s="15"/>
      <c r="E39" s="25"/>
      <c r="F39" s="15"/>
    </row>
    <row r="40" spans="1:6" x14ac:dyDescent="0.2">
      <c r="A40" s="13"/>
      <c r="B40" s="15"/>
      <c r="C40" s="15"/>
      <c r="D40" s="15"/>
      <c r="E40" s="25"/>
      <c r="F40" s="15"/>
    </row>
    <row r="41" spans="1:6" x14ac:dyDescent="0.2">
      <c r="A41" s="13"/>
      <c r="B41" s="15"/>
      <c r="C41" s="15"/>
      <c r="D41" s="15"/>
      <c r="E41" s="25"/>
      <c r="F41" s="15"/>
    </row>
    <row r="42" spans="1:6" x14ac:dyDescent="0.2">
      <c r="A42" s="13"/>
      <c r="B42" s="15"/>
      <c r="C42" s="15"/>
      <c r="D42" s="15"/>
      <c r="E42" s="25"/>
      <c r="F42" s="1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 enableFormatConditionsCalculation="0">
    <tabColor rgb="FF00FFFF"/>
  </sheetPr>
  <dimension ref="A1:H26"/>
  <sheetViews>
    <sheetView showGridLines="0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8" x14ac:dyDescent="0.2">
      <c r="A1" s="13" t="s">
        <v>75</v>
      </c>
      <c r="B1" s="13"/>
      <c r="C1" s="13"/>
      <c r="D1" s="14"/>
      <c r="E1" s="13"/>
      <c r="F1" s="14"/>
      <c r="H1" s="50" t="s">
        <v>159</v>
      </c>
    </row>
    <row r="2" spans="1:8" x14ac:dyDescent="0.2">
      <c r="A2" s="12"/>
      <c r="B2" s="13"/>
      <c r="C2" s="13"/>
      <c r="D2" s="14"/>
      <c r="E2" s="13"/>
      <c r="F2" s="14"/>
    </row>
    <row r="3" spans="1:8" x14ac:dyDescent="0.2">
      <c r="A3" s="12" t="s">
        <v>67</v>
      </c>
      <c r="B3" s="13"/>
      <c r="C3" s="13"/>
      <c r="D3" s="14"/>
      <c r="E3" s="13"/>
      <c r="F3" s="14"/>
    </row>
    <row r="4" spans="1:8" x14ac:dyDescent="0.2">
      <c r="A4" s="13"/>
      <c r="B4" s="15" t="s">
        <v>50</v>
      </c>
      <c r="C4" s="15" t="s">
        <v>51</v>
      </c>
      <c r="D4" s="15" t="s">
        <v>52</v>
      </c>
      <c r="E4" s="15" t="s">
        <v>53</v>
      </c>
      <c r="F4" s="15" t="s">
        <v>52</v>
      </c>
    </row>
    <row r="5" spans="1:8" x14ac:dyDescent="0.2">
      <c r="A5" s="13"/>
      <c r="B5" s="13"/>
      <c r="C5" s="13"/>
      <c r="D5" s="15" t="s">
        <v>55</v>
      </c>
      <c r="E5" s="15" t="s">
        <v>56</v>
      </c>
      <c r="F5" s="15" t="s">
        <v>57</v>
      </c>
    </row>
    <row r="6" spans="1:8" x14ac:dyDescent="0.2">
      <c r="A6" s="13"/>
      <c r="B6" s="13"/>
      <c r="C6" s="13"/>
      <c r="D6" s="14"/>
      <c r="E6" s="13"/>
      <c r="F6" s="14"/>
    </row>
    <row r="7" spans="1:8" x14ac:dyDescent="0.2">
      <c r="A7" s="13"/>
      <c r="B7" s="15">
        <v>1</v>
      </c>
      <c r="C7" s="12" t="s">
        <v>63</v>
      </c>
      <c r="D7" s="15">
        <f>LOOKUP(F7,'IB-IM'!A:A,'IB-IM'!C:C)</f>
        <v>367</v>
      </c>
      <c r="E7" s="25">
        <f>TRUNC(ROUND(taux!$D$39*D7,2)/12*100)/100</f>
        <v>1699.31</v>
      </c>
      <c r="F7" s="15">
        <v>408</v>
      </c>
    </row>
    <row r="8" spans="1:8" x14ac:dyDescent="0.2">
      <c r="A8" s="13"/>
      <c r="B8" s="15">
        <v>2</v>
      </c>
      <c r="C8" s="12" t="s">
        <v>60</v>
      </c>
      <c r="D8" s="15">
        <f>LOOKUP(F8,'IB-IM'!A:A,'IB-IM'!C:C)</f>
        <v>394</v>
      </c>
      <c r="E8" s="25">
        <f>TRUNC(ROUND(taux!$D$39*D8,2)/12*100)/100</f>
        <v>1824.33</v>
      </c>
      <c r="F8" s="15">
        <v>449</v>
      </c>
    </row>
    <row r="9" spans="1:8" x14ac:dyDescent="0.2">
      <c r="A9" s="13"/>
      <c r="B9" s="15">
        <v>3</v>
      </c>
      <c r="C9" s="12" t="s">
        <v>61</v>
      </c>
      <c r="D9" s="15">
        <f>LOOKUP(F9,'IB-IM'!A:A,'IB-IM'!C:C)</f>
        <v>413</v>
      </c>
      <c r="E9" s="25">
        <f>TRUNC(ROUND(taux!$D$39*D9,2)/12*100)/100</f>
        <v>1912.31</v>
      </c>
      <c r="F9" s="15">
        <v>475</v>
      </c>
    </row>
    <row r="10" spans="1:8" x14ac:dyDescent="0.2">
      <c r="A10" s="13"/>
      <c r="B10" s="15">
        <v>4</v>
      </c>
      <c r="C10" s="12" t="s">
        <v>61</v>
      </c>
      <c r="D10" s="15">
        <f>LOOKUP(F10,'IB-IM'!A:A,'IB-IM'!C:C)</f>
        <v>438</v>
      </c>
      <c r="E10" s="25">
        <f>TRUNC(ROUND(taux!$D$39*D10,2)/12*100)/100</f>
        <v>2028.06</v>
      </c>
      <c r="F10" s="15">
        <v>509</v>
      </c>
    </row>
    <row r="11" spans="1:8" x14ac:dyDescent="0.2">
      <c r="A11" s="13"/>
      <c r="B11" s="15">
        <v>5</v>
      </c>
      <c r="C11" s="12" t="s">
        <v>62</v>
      </c>
      <c r="D11" s="15">
        <f>LOOKUP(F11,'IB-IM'!A:A,'IB-IM'!C:C)</f>
        <v>461</v>
      </c>
      <c r="E11" s="25">
        <f>TRUNC(ROUND(taux!$D$39*D11,2)/12*100)/100</f>
        <v>2134.56</v>
      </c>
      <c r="F11" s="15">
        <v>542</v>
      </c>
    </row>
    <row r="12" spans="1:8" x14ac:dyDescent="0.2">
      <c r="A12" s="13"/>
      <c r="B12" s="15">
        <v>6</v>
      </c>
      <c r="C12" s="12" t="s">
        <v>62</v>
      </c>
      <c r="D12" s="15">
        <f>LOOKUP(F12,'IB-IM'!A:A,'IB-IM'!C:C)</f>
        <v>487</v>
      </c>
      <c r="E12" s="25">
        <f>TRUNC(ROUND(taux!$D$39*D12,2)/12*100)/100</f>
        <v>2254.9499999999998</v>
      </c>
      <c r="F12" s="15">
        <v>577</v>
      </c>
    </row>
    <row r="13" spans="1:8" x14ac:dyDescent="0.2">
      <c r="A13" s="13"/>
      <c r="B13" s="15">
        <v>7</v>
      </c>
      <c r="C13" s="12" t="s">
        <v>62</v>
      </c>
      <c r="D13" s="15">
        <f>LOOKUP(F13,'IB-IM'!A:A,'IB-IM'!C:C)</f>
        <v>516</v>
      </c>
      <c r="E13" s="25">
        <f>TRUNC(ROUND(taux!$D$39*D13,2)/12*100)/100</f>
        <v>2389.23</v>
      </c>
      <c r="F13" s="15">
        <v>615</v>
      </c>
    </row>
    <row r="14" spans="1:8" x14ac:dyDescent="0.2">
      <c r="A14" s="13"/>
      <c r="B14" s="15">
        <v>8</v>
      </c>
      <c r="C14" s="13"/>
      <c r="D14" s="15">
        <f>LOOKUP(F14,'IB-IM'!A:A,'IB-IM'!C:C)</f>
        <v>544</v>
      </c>
      <c r="E14" s="25">
        <f>TRUNC(ROUND(taux!$D$39*D14,2)/12*100)/100</f>
        <v>2518.87</v>
      </c>
      <c r="F14" s="15">
        <v>652</v>
      </c>
    </row>
    <row r="15" spans="1:8" x14ac:dyDescent="0.2">
      <c r="A15" s="13"/>
      <c r="B15" s="13"/>
      <c r="C15" s="13"/>
      <c r="D15" s="14"/>
      <c r="E15" s="13"/>
      <c r="F15" s="14"/>
    </row>
    <row r="16" spans="1:8" x14ac:dyDescent="0.2">
      <c r="A16" s="12" t="s">
        <v>68</v>
      </c>
      <c r="B16" s="13"/>
      <c r="C16" s="13"/>
      <c r="D16" s="14"/>
      <c r="E16" s="13"/>
      <c r="F16" s="14"/>
    </row>
    <row r="17" spans="1:6" x14ac:dyDescent="0.2">
      <c r="A17" s="13"/>
      <c r="B17" s="15" t="s">
        <v>50</v>
      </c>
      <c r="C17" s="15" t="s">
        <v>51</v>
      </c>
      <c r="D17" s="15" t="s">
        <v>52</v>
      </c>
      <c r="E17" s="15" t="s">
        <v>53</v>
      </c>
      <c r="F17" s="15" t="s">
        <v>52</v>
      </c>
    </row>
    <row r="18" spans="1:6" x14ac:dyDescent="0.2">
      <c r="A18" s="13"/>
      <c r="B18" s="13"/>
      <c r="C18" s="13"/>
      <c r="D18" s="15" t="s">
        <v>55</v>
      </c>
      <c r="E18" s="15" t="s">
        <v>56</v>
      </c>
      <c r="F18" s="15" t="s">
        <v>57</v>
      </c>
    </row>
    <row r="19" spans="1:6" x14ac:dyDescent="0.2">
      <c r="A19" s="13"/>
      <c r="B19" s="13"/>
      <c r="C19" s="13"/>
      <c r="D19" s="14"/>
      <c r="E19" s="13"/>
      <c r="F19" s="14"/>
    </row>
    <row r="20" spans="1:6" x14ac:dyDescent="0.2">
      <c r="A20" s="13"/>
      <c r="B20" s="15">
        <v>1</v>
      </c>
      <c r="C20" s="15" t="s">
        <v>60</v>
      </c>
      <c r="D20" s="15">
        <f>LOOKUP(F20,'IB-IM'!A:A,'IB-IM'!C:C)</f>
        <v>454</v>
      </c>
      <c r="E20" s="25">
        <f>TRUNC(ROUND(taux!$D$39*D20,2)/12*100)/100</f>
        <v>2102.15</v>
      </c>
      <c r="F20" s="15">
        <v>530</v>
      </c>
    </row>
    <row r="21" spans="1:6" x14ac:dyDescent="0.2">
      <c r="A21" s="13"/>
      <c r="B21" s="15">
        <v>2</v>
      </c>
      <c r="C21" s="15" t="s">
        <v>60</v>
      </c>
      <c r="D21" s="15">
        <f>LOOKUP(F21,'IB-IM'!A:A,'IB-IM'!C:C)</f>
        <v>482</v>
      </c>
      <c r="E21" s="25">
        <f>TRUNC(ROUND(taux!$D$39*D21,2)/12*100)/100</f>
        <v>2231.8000000000002</v>
      </c>
      <c r="F21" s="15">
        <v>570</v>
      </c>
    </row>
    <row r="22" spans="1:6" x14ac:dyDescent="0.2">
      <c r="A22" s="13"/>
      <c r="B22" s="15">
        <v>3</v>
      </c>
      <c r="C22" s="15" t="s">
        <v>60</v>
      </c>
      <c r="D22" s="15">
        <f>LOOKUP(F22,'IB-IM'!A:A,'IB-IM'!C:C)</f>
        <v>501</v>
      </c>
      <c r="E22" s="25">
        <f>TRUNC(ROUND(taux!$D$39*D22,2)/12*100)/100</f>
        <v>2319.77</v>
      </c>
      <c r="F22" s="15">
        <v>595</v>
      </c>
    </row>
    <row r="23" spans="1:6" x14ac:dyDescent="0.2">
      <c r="A23" s="13"/>
      <c r="B23" s="15">
        <v>4</v>
      </c>
      <c r="C23" s="15" t="s">
        <v>61</v>
      </c>
      <c r="D23" s="15">
        <f>LOOKUP(F23,'IB-IM'!A:A,'IB-IM'!C:C)</f>
        <v>524</v>
      </c>
      <c r="E23" s="25">
        <f>TRUNC(ROUND(taux!$D$39*D23,2)/12*100)/100</f>
        <v>2426.27</v>
      </c>
      <c r="F23" s="15">
        <v>625</v>
      </c>
    </row>
    <row r="24" spans="1:6" x14ac:dyDescent="0.2">
      <c r="A24" s="13"/>
      <c r="B24" s="15">
        <v>5</v>
      </c>
      <c r="C24" s="14" t="s">
        <v>61</v>
      </c>
      <c r="D24" s="15">
        <f>LOOKUP(F24,'IB-IM'!A:A,'IB-IM'!C:C)</f>
        <v>544</v>
      </c>
      <c r="E24" s="25">
        <f>TRUNC(ROUND(taux!$D$39*D24,2)/12*100)/100</f>
        <v>2518.87</v>
      </c>
      <c r="F24" s="15">
        <v>652</v>
      </c>
    </row>
    <row r="25" spans="1:6" x14ac:dyDescent="0.2">
      <c r="A25" s="13"/>
      <c r="B25" s="15">
        <v>6</v>
      </c>
      <c r="C25" s="14" t="s">
        <v>74</v>
      </c>
      <c r="D25" s="15">
        <f>LOOKUP(F25,'IB-IM'!A:A,'IB-IM'!C:C)</f>
        <v>566</v>
      </c>
      <c r="E25" s="25">
        <f>TRUNC(ROUND(taux!$D$39*D25,2)/12*100)/100</f>
        <v>2620.7399999999998</v>
      </c>
      <c r="F25" s="15">
        <v>680</v>
      </c>
    </row>
    <row r="26" spans="1:6" x14ac:dyDescent="0.2">
      <c r="A26" s="13"/>
      <c r="B26" s="15">
        <v>7</v>
      </c>
      <c r="C26" s="13"/>
      <c r="D26" s="15">
        <f>LOOKUP(F26,'IB-IM'!A:A,'IB-IM'!C:C)</f>
        <v>604</v>
      </c>
      <c r="E26" s="25">
        <f>TRUNC(ROUND(taux!$D$39*D26,2)/12*100)/100</f>
        <v>2796.69</v>
      </c>
      <c r="F26" s="15">
        <v>730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7030A0"/>
  </sheetPr>
  <dimension ref="A1:AP830"/>
  <sheetViews>
    <sheetView showGridLines="0" workbookViewId="0">
      <selection activeCell="B59" sqref="B59"/>
    </sheetView>
  </sheetViews>
  <sheetFormatPr baseColWidth="10" defaultColWidth="12.140625" defaultRowHeight="12.75" x14ac:dyDescent="0.2"/>
  <cols>
    <col min="1" max="1" width="12.140625" style="1"/>
    <col min="2" max="2" width="11.5703125" style="1" customWidth="1"/>
    <col min="3" max="3" width="11" style="1" customWidth="1"/>
    <col min="4" max="4" width="15.5703125" style="1" customWidth="1"/>
    <col min="5" max="5" width="22.42578125" style="1" customWidth="1"/>
    <col min="6" max="6" width="15.140625" style="1" customWidth="1"/>
    <col min="7" max="7" width="14.42578125" style="1" customWidth="1"/>
    <col min="8" max="8" width="11" style="1" customWidth="1"/>
    <col min="9" max="9" width="10.28515625" style="1" customWidth="1"/>
    <col min="10" max="10" width="0" style="1" hidden="1" customWidth="1"/>
    <col min="11" max="11" width="8.7109375" style="1" hidden="1" customWidth="1"/>
    <col min="12" max="12" width="9.85546875" style="1" hidden="1" customWidth="1"/>
    <col min="13" max="13" width="14.42578125" style="1" hidden="1" customWidth="1"/>
    <col min="14" max="14" width="5.28515625" style="1" hidden="1" customWidth="1"/>
    <col min="15" max="15" width="9.85546875" style="1" hidden="1" customWidth="1"/>
    <col min="16" max="16" width="14.42578125" style="1" hidden="1" customWidth="1"/>
    <col min="17" max="17" width="8.5703125" style="1" hidden="1" customWidth="1"/>
    <col min="18" max="18" width="8" style="1" hidden="1" customWidth="1"/>
    <col min="19" max="19" width="9" style="1" hidden="1" customWidth="1"/>
    <col min="20" max="20" width="8.85546875" style="1" hidden="1" customWidth="1"/>
    <col min="21" max="21" width="3.140625" style="1" hidden="1" customWidth="1"/>
    <col min="22" max="22" width="8.5703125" style="1" hidden="1" customWidth="1"/>
    <col min="23" max="23" width="32.28515625" style="1" hidden="1" customWidth="1"/>
    <col min="24" max="24" width="6.7109375" style="1" hidden="1" customWidth="1"/>
    <col min="25" max="25" width="8.28515625" style="1" hidden="1" customWidth="1"/>
    <col min="26" max="26" width="9.7109375" style="1" hidden="1" customWidth="1"/>
    <col min="27" max="27" width="6.85546875" style="1" hidden="1" customWidth="1"/>
    <col min="28" max="28" width="8.85546875" style="1" hidden="1" customWidth="1"/>
    <col min="29" max="29" width="0" style="1" hidden="1" customWidth="1"/>
    <col min="30" max="32" width="12.140625" style="1"/>
    <col min="33" max="33" width="9" style="8" customWidth="1"/>
    <col min="34" max="34" width="7.7109375" style="8" customWidth="1"/>
    <col min="35" max="35" width="12.140625" style="1"/>
    <col min="36" max="36" width="10.28515625" style="8" customWidth="1"/>
    <col min="37" max="37" width="4" style="1" customWidth="1"/>
    <col min="38" max="38" width="9" style="1" bestFit="1" customWidth="1"/>
    <col min="39" max="39" width="7.7109375" style="1" customWidth="1"/>
    <col min="40" max="40" width="10.28515625" style="1" customWidth="1"/>
    <col min="41" max="41" width="12.140625" style="8"/>
    <col min="42" max="42" width="13" style="8" bestFit="1" customWidth="1"/>
    <col min="43" max="16384" width="12.140625" style="1"/>
  </cols>
  <sheetData>
    <row r="1" spans="1:7" x14ac:dyDescent="0.2">
      <c r="B1" s="2" t="s">
        <v>0</v>
      </c>
    </row>
    <row r="2" spans="1:7" ht="18.75" x14ac:dyDescent="0.2">
      <c r="C2" s="1" t="s">
        <v>71</v>
      </c>
      <c r="F2" s="45" t="s">
        <v>242</v>
      </c>
    </row>
    <row r="3" spans="1:7" ht="18.75" x14ac:dyDescent="0.2">
      <c r="A3" s="2" t="s">
        <v>1</v>
      </c>
      <c r="C3" s="2" t="s">
        <v>2</v>
      </c>
      <c r="F3" s="45" t="s">
        <v>153</v>
      </c>
    </row>
    <row r="4" spans="1:7" ht="18.75" x14ac:dyDescent="0.3">
      <c r="B4" s="2"/>
      <c r="C4" s="1" t="s">
        <v>3</v>
      </c>
      <c r="E4" s="49" t="s">
        <v>158</v>
      </c>
      <c r="F4" s="45" t="s">
        <v>193</v>
      </c>
    </row>
    <row r="5" spans="1:7" ht="18.75" x14ac:dyDescent="0.2">
      <c r="C5" s="2" t="s">
        <v>4</v>
      </c>
      <c r="F5" s="46" t="s">
        <v>163</v>
      </c>
    </row>
    <row r="6" spans="1:7" ht="18.75" hidden="1" x14ac:dyDescent="0.2">
      <c r="A6" s="2" t="s">
        <v>5</v>
      </c>
      <c r="B6" s="2" t="s">
        <v>6</v>
      </c>
      <c r="C6" s="2" t="s">
        <v>7</v>
      </c>
      <c r="F6" s="45"/>
    </row>
    <row r="7" spans="1:7" ht="18.75" hidden="1" x14ac:dyDescent="0.2">
      <c r="C7" s="2" t="s">
        <v>8</v>
      </c>
      <c r="F7" s="45"/>
    </row>
    <row r="8" spans="1:7" ht="18.75" hidden="1" x14ac:dyDescent="0.2">
      <c r="A8" s="2" t="s">
        <v>9</v>
      </c>
      <c r="B8" s="2" t="s">
        <v>6</v>
      </c>
      <c r="C8" s="2" t="s">
        <v>10</v>
      </c>
      <c r="F8" s="45"/>
    </row>
    <row r="9" spans="1:7" ht="18.75" hidden="1" x14ac:dyDescent="0.2">
      <c r="A9" s="2" t="s">
        <v>11</v>
      </c>
      <c r="B9" s="2" t="s">
        <v>6</v>
      </c>
      <c r="C9" s="2" t="s">
        <v>12</v>
      </c>
      <c r="F9" s="45"/>
    </row>
    <row r="10" spans="1:7" ht="18.75" hidden="1" x14ac:dyDescent="0.2">
      <c r="C10" s="2" t="s">
        <v>13</v>
      </c>
      <c r="F10" s="47"/>
    </row>
    <row r="11" spans="1:7" ht="18.75" hidden="1" x14ac:dyDescent="0.2">
      <c r="A11" s="2" t="s">
        <v>14</v>
      </c>
      <c r="B11" s="2" t="s">
        <v>6</v>
      </c>
      <c r="C11" s="2" t="s">
        <v>15</v>
      </c>
      <c r="F11" s="45"/>
    </row>
    <row r="12" spans="1:7" ht="18.75" hidden="1" x14ac:dyDescent="0.2">
      <c r="C12" s="3"/>
      <c r="F12" s="45"/>
    </row>
    <row r="13" spans="1:7" ht="18.75" hidden="1" x14ac:dyDescent="0.2">
      <c r="C13" s="4"/>
      <c r="F13" s="45"/>
    </row>
    <row r="14" spans="1:7" ht="18.75" hidden="1" x14ac:dyDescent="0.2">
      <c r="A14" s="2" t="s">
        <v>16</v>
      </c>
      <c r="B14" s="2" t="s">
        <v>6</v>
      </c>
      <c r="C14" s="3" t="s">
        <v>17</v>
      </c>
      <c r="F14" s="45"/>
    </row>
    <row r="15" spans="1:7" ht="18.75" hidden="1" x14ac:dyDescent="0.2">
      <c r="F15" s="45"/>
    </row>
    <row r="16" spans="1:7" ht="18.75" hidden="1" x14ac:dyDescent="0.2">
      <c r="A16" s="2" t="s">
        <v>18</v>
      </c>
      <c r="B16" s="2" t="s">
        <v>6</v>
      </c>
      <c r="C16" s="3" t="s">
        <v>19</v>
      </c>
      <c r="F16" s="45"/>
      <c r="G16" s="5"/>
    </row>
    <row r="17" spans="1:6" ht="18.75" hidden="1" x14ac:dyDescent="0.2">
      <c r="C17" s="2" t="s">
        <v>20</v>
      </c>
      <c r="F17" s="45"/>
    </row>
    <row r="18" spans="1:6" ht="18.75" hidden="1" x14ac:dyDescent="0.2">
      <c r="F18" s="45"/>
    </row>
    <row r="19" spans="1:6" ht="18.75" hidden="1" x14ac:dyDescent="0.2">
      <c r="A19" s="6" t="s">
        <v>21</v>
      </c>
      <c r="B19" s="2" t="s">
        <v>6</v>
      </c>
      <c r="C19" s="2" t="s">
        <v>22</v>
      </c>
      <c r="F19" s="45"/>
    </row>
    <row r="20" spans="1:6" ht="18.75" hidden="1" x14ac:dyDescent="0.2">
      <c r="C20" s="2" t="s">
        <v>23</v>
      </c>
      <c r="F20" s="45"/>
    </row>
    <row r="21" spans="1:6" ht="18.75" hidden="1" x14ac:dyDescent="0.2">
      <c r="C21" s="2" t="s">
        <v>24</v>
      </c>
      <c r="F21" s="45"/>
    </row>
    <row r="22" spans="1:6" ht="18.75" hidden="1" x14ac:dyDescent="0.2">
      <c r="F22" s="45"/>
    </row>
    <row r="23" spans="1:6" ht="18.75" hidden="1" x14ac:dyDescent="0.2">
      <c r="A23" s="2" t="s">
        <v>25</v>
      </c>
      <c r="B23" s="2" t="s">
        <v>6</v>
      </c>
      <c r="C23" s="2" t="s">
        <v>26</v>
      </c>
      <c r="F23" s="45"/>
    </row>
    <row r="24" spans="1:6" ht="18.75" hidden="1" x14ac:dyDescent="0.2">
      <c r="C24" s="2" t="s">
        <v>27</v>
      </c>
      <c r="F24" s="45"/>
    </row>
    <row r="25" spans="1:6" ht="18.75" hidden="1" x14ac:dyDescent="0.2">
      <c r="C25" s="1" t="s">
        <v>75</v>
      </c>
      <c r="F25" s="45"/>
    </row>
    <row r="26" spans="1:6" ht="18.75" hidden="1" x14ac:dyDescent="0.2">
      <c r="C26" s="1" t="s">
        <v>31</v>
      </c>
      <c r="F26" s="45"/>
    </row>
    <row r="27" spans="1:6" ht="18.75" hidden="1" x14ac:dyDescent="0.2">
      <c r="A27" s="2" t="s">
        <v>29</v>
      </c>
      <c r="B27" s="2" t="s">
        <v>6</v>
      </c>
      <c r="C27" s="2" t="s">
        <v>78</v>
      </c>
      <c r="F27" s="45"/>
    </row>
    <row r="28" spans="1:6" ht="18.75" hidden="1" x14ac:dyDescent="0.2">
      <c r="C28" s="2" t="s">
        <v>79</v>
      </c>
      <c r="F28" s="45"/>
    </row>
    <row r="29" spans="1:6" ht="18.75" hidden="1" x14ac:dyDescent="0.2">
      <c r="C29" s="1" t="s">
        <v>28</v>
      </c>
      <c r="F29" s="45"/>
    </row>
    <row r="30" spans="1:6" ht="18.75" hidden="1" x14ac:dyDescent="0.2">
      <c r="A30" s="1" t="s">
        <v>32</v>
      </c>
      <c r="B30" s="2" t="s">
        <v>6</v>
      </c>
      <c r="C30" s="1" t="s">
        <v>30</v>
      </c>
      <c r="F30" s="45"/>
    </row>
    <row r="31" spans="1:6" ht="18.75" hidden="1" x14ac:dyDescent="0.2">
      <c r="C31" s="1" t="s">
        <v>72</v>
      </c>
      <c r="F31" s="45"/>
    </row>
    <row r="32" spans="1:6" ht="18.75" hidden="1" x14ac:dyDescent="0.2">
      <c r="A32" s="2" t="s">
        <v>80</v>
      </c>
      <c r="B32" s="2" t="s">
        <v>6</v>
      </c>
      <c r="C32" s="1" t="s">
        <v>77</v>
      </c>
      <c r="F32" s="45"/>
    </row>
    <row r="33" spans="1:7" ht="18.75" hidden="1" x14ac:dyDescent="0.2">
      <c r="C33" s="2" t="s">
        <v>33</v>
      </c>
      <c r="F33" s="45"/>
    </row>
    <row r="34" spans="1:7" ht="18.75" hidden="1" x14ac:dyDescent="0.2">
      <c r="C34" s="2" t="s">
        <v>34</v>
      </c>
      <c r="F34" s="45"/>
    </row>
    <row r="35" spans="1:7" ht="18.75" x14ac:dyDescent="0.2">
      <c r="F35" s="45"/>
    </row>
    <row r="36" spans="1:7" ht="18.75" x14ac:dyDescent="0.2">
      <c r="A36" s="2" t="s">
        <v>35</v>
      </c>
      <c r="F36" s="45"/>
    </row>
    <row r="37" spans="1:7" ht="18.75" x14ac:dyDescent="0.2">
      <c r="B37" s="1" t="s">
        <v>194</v>
      </c>
      <c r="C37" s="1">
        <v>5556.35</v>
      </c>
      <c r="D37" s="273" t="s">
        <v>195</v>
      </c>
      <c r="E37" s="273"/>
      <c r="F37" s="45"/>
    </row>
    <row r="38" spans="1:7" ht="18.75" x14ac:dyDescent="0.2">
      <c r="C38" s="2"/>
      <c r="D38" s="2"/>
      <c r="E38" s="274" t="s">
        <v>157</v>
      </c>
      <c r="F38" s="48">
        <f>D39/12</f>
        <v>4.6302916666666665</v>
      </c>
    </row>
    <row r="39" spans="1:7" ht="18.75" x14ac:dyDescent="0.2">
      <c r="B39" s="2" t="s">
        <v>36</v>
      </c>
      <c r="C39" s="7">
        <f>C37/100</f>
        <v>55.563500000000005</v>
      </c>
      <c r="D39" s="7">
        <v>55.563499999999998</v>
      </c>
      <c r="E39" s="274"/>
      <c r="F39" s="48">
        <f>C39/12</f>
        <v>4.6302916666666674</v>
      </c>
    </row>
    <row r="41" spans="1:7" hidden="1" x14ac:dyDescent="0.2">
      <c r="B41" s="2" t="s">
        <v>37</v>
      </c>
      <c r="C41" s="4">
        <v>6</v>
      </c>
    </row>
    <row r="42" spans="1:7" hidden="1" x14ac:dyDescent="0.2">
      <c r="B42" s="2" t="s">
        <v>38</v>
      </c>
      <c r="C42" s="44">
        <v>7.85</v>
      </c>
    </row>
    <row r="43" spans="1:7" hidden="1" x14ac:dyDescent="0.2">
      <c r="B43" s="2" t="s">
        <v>39</v>
      </c>
      <c r="C43" s="4">
        <v>0</v>
      </c>
    </row>
    <row r="44" spans="1:7" hidden="1" x14ac:dyDescent="0.2">
      <c r="B44" s="2" t="s">
        <v>40</v>
      </c>
      <c r="C44" s="4">
        <v>0.75</v>
      </c>
    </row>
    <row r="45" spans="1:7" hidden="1" x14ac:dyDescent="0.2">
      <c r="B45" s="2" t="s">
        <v>41</v>
      </c>
      <c r="C45" s="44">
        <v>8</v>
      </c>
      <c r="G45" s="5"/>
    </row>
    <row r="46" spans="1:7" hidden="1" x14ac:dyDescent="0.2">
      <c r="B46" s="1" t="s">
        <v>94</v>
      </c>
      <c r="C46" s="1">
        <v>1.5</v>
      </c>
      <c r="D46" s="1" t="s">
        <v>95</v>
      </c>
    </row>
    <row r="47" spans="1:7" hidden="1" x14ac:dyDescent="0.2">
      <c r="A47" s="2" t="s">
        <v>42</v>
      </c>
    </row>
    <row r="48" spans="1:7" hidden="1" x14ac:dyDescent="0.2"/>
    <row r="49" spans="1:31" hidden="1" x14ac:dyDescent="0.2">
      <c r="B49" s="2" t="s">
        <v>43</v>
      </c>
      <c r="D49" s="7">
        <v>1.5</v>
      </c>
    </row>
    <row r="50" spans="1:31" hidden="1" x14ac:dyDescent="0.2">
      <c r="B50" s="2" t="s">
        <v>44</v>
      </c>
      <c r="D50" s="7">
        <v>1.5</v>
      </c>
    </row>
    <row r="51" spans="1:31" hidden="1" x14ac:dyDescent="0.2">
      <c r="B51" s="2" t="s">
        <v>45</v>
      </c>
      <c r="D51" s="7">
        <v>2</v>
      </c>
    </row>
    <row r="52" spans="1:31" hidden="1" x14ac:dyDescent="0.2">
      <c r="B52" s="2" t="s">
        <v>46</v>
      </c>
      <c r="D52" s="7">
        <v>2</v>
      </c>
    </row>
    <row r="53" spans="1:31" hidden="1" x14ac:dyDescent="0.2">
      <c r="B53" s="2" t="s">
        <v>47</v>
      </c>
    </row>
    <row r="54" spans="1:31" hidden="1" x14ac:dyDescent="0.2">
      <c r="B54" s="2" t="s">
        <v>48</v>
      </c>
    </row>
    <row r="55" spans="1:31" hidden="1" x14ac:dyDescent="0.2">
      <c r="B55" s="2" t="s">
        <v>49</v>
      </c>
    </row>
    <row r="57" spans="1:31" x14ac:dyDescent="0.2">
      <c r="E57" s="2"/>
      <c r="F57" s="2"/>
    </row>
    <row r="61" spans="1:31" x14ac:dyDescent="0.2">
      <c r="A61" s="24"/>
      <c r="D61" s="8"/>
    </row>
    <row r="62" spans="1:31" x14ac:dyDescent="0.2">
      <c r="A62" s="12"/>
      <c r="B62" s="13"/>
      <c r="C62" s="13"/>
      <c r="D62" s="14"/>
      <c r="E62" s="13"/>
      <c r="F62" s="14"/>
      <c r="G62" s="13"/>
      <c r="H62" s="13"/>
      <c r="I62" s="13"/>
      <c r="J62" s="18"/>
      <c r="K62" s="19"/>
      <c r="L62" s="19"/>
      <c r="M62" s="19"/>
      <c r="N62" s="19"/>
      <c r="O62" s="19"/>
      <c r="P62" s="19"/>
    </row>
    <row r="63" spans="1:31" ht="13.5" thickBot="1" x14ac:dyDescent="0.25">
      <c r="A63" s="13"/>
      <c r="B63" s="42"/>
      <c r="C63" s="15"/>
      <c r="D63" s="15"/>
      <c r="E63" s="15"/>
      <c r="F63" s="15"/>
      <c r="G63" s="15"/>
      <c r="H63" s="15"/>
      <c r="I63" s="13"/>
      <c r="J63" s="20"/>
      <c r="K63" s="20"/>
      <c r="L63" s="20"/>
      <c r="M63" s="20"/>
      <c r="N63" s="19"/>
      <c r="O63" s="20"/>
      <c r="P63" s="20"/>
    </row>
    <row r="64" spans="1:31" x14ac:dyDescent="0.2">
      <c r="A64" s="155"/>
      <c r="B64" s="156" t="s">
        <v>225</v>
      </c>
      <c r="C64" s="157"/>
      <c r="D64" s="158"/>
      <c r="E64" s="158"/>
      <c r="F64" s="158"/>
      <c r="G64" s="158"/>
      <c r="H64" s="158"/>
      <c r="I64" s="157"/>
      <c r="J64" s="157"/>
      <c r="K64" s="157"/>
      <c r="L64" s="158"/>
      <c r="M64" s="158"/>
      <c r="N64" s="157"/>
      <c r="O64" s="158"/>
      <c r="P64" s="158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9"/>
    </row>
    <row r="65" spans="1:31" x14ac:dyDescent="0.2">
      <c r="A65" s="160"/>
      <c r="B65" s="161" t="s">
        <v>236</v>
      </c>
      <c r="C65" s="162"/>
      <c r="D65" s="163"/>
      <c r="E65" s="162"/>
      <c r="F65" s="163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4"/>
    </row>
    <row r="66" spans="1:31" x14ac:dyDescent="0.2">
      <c r="A66" s="160"/>
      <c r="B66" s="85" t="s">
        <v>226</v>
      </c>
      <c r="C66" s="85"/>
      <c r="D66" s="85"/>
      <c r="E66" s="86"/>
      <c r="F66" s="85"/>
      <c r="G66" s="86"/>
      <c r="H66" s="86"/>
      <c r="I66" s="162"/>
      <c r="J66" s="165"/>
      <c r="K66" s="85"/>
      <c r="L66" s="85"/>
      <c r="M66" s="166"/>
      <c r="N66" s="85"/>
      <c r="O66" s="165"/>
      <c r="P66" s="166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4"/>
    </row>
    <row r="67" spans="1:31" x14ac:dyDescent="0.2">
      <c r="A67" s="160"/>
      <c r="B67" s="85"/>
      <c r="C67" s="85" t="s">
        <v>227</v>
      </c>
      <c r="D67" s="85"/>
      <c r="E67" s="86"/>
      <c r="F67" s="85"/>
      <c r="G67" s="86"/>
      <c r="H67" s="86"/>
      <c r="I67" s="162"/>
      <c r="J67" s="165"/>
      <c r="K67" s="85"/>
      <c r="L67" s="85"/>
      <c r="M67" s="166"/>
      <c r="N67" s="85"/>
      <c r="O67" s="165"/>
      <c r="P67" s="166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4"/>
    </row>
    <row r="68" spans="1:31" x14ac:dyDescent="0.2">
      <c r="A68" s="160"/>
      <c r="B68" s="85"/>
      <c r="C68" s="85"/>
      <c r="D68" s="85" t="s">
        <v>228</v>
      </c>
      <c r="E68" s="86"/>
      <c r="F68" s="85"/>
      <c r="G68" s="86"/>
      <c r="H68" s="86"/>
      <c r="I68" s="162"/>
      <c r="J68" s="165"/>
      <c r="K68" s="85"/>
      <c r="L68" s="85"/>
      <c r="M68" s="166"/>
      <c r="N68" s="85"/>
      <c r="O68" s="165"/>
      <c r="P68" s="166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4"/>
    </row>
    <row r="69" spans="1:31" x14ac:dyDescent="0.2">
      <c r="A69" s="160"/>
      <c r="B69" s="85"/>
      <c r="C69" s="85"/>
      <c r="D69" s="85"/>
      <c r="E69" s="86" t="s">
        <v>229</v>
      </c>
      <c r="F69" s="85"/>
      <c r="G69" s="86"/>
      <c r="H69" s="86"/>
      <c r="I69" s="162"/>
      <c r="J69" s="165"/>
      <c r="K69" s="85"/>
      <c r="L69" s="85"/>
      <c r="M69" s="166"/>
      <c r="N69" s="85"/>
      <c r="O69" s="165"/>
      <c r="P69" s="166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4"/>
    </row>
    <row r="70" spans="1:31" x14ac:dyDescent="0.2">
      <c r="A70" s="160"/>
      <c r="B70" s="85"/>
      <c r="C70" s="85"/>
      <c r="D70" s="85"/>
      <c r="E70" s="86"/>
      <c r="F70" s="85" t="s">
        <v>230</v>
      </c>
      <c r="G70" s="86" t="s">
        <v>231</v>
      </c>
      <c r="H70" s="86"/>
      <c r="I70" s="162"/>
      <c r="J70" s="165"/>
      <c r="K70" s="85"/>
      <c r="L70" s="85"/>
      <c r="M70" s="166"/>
      <c r="N70" s="85"/>
      <c r="O70" s="165"/>
      <c r="P70" s="166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4"/>
    </row>
    <row r="71" spans="1:31" x14ac:dyDescent="0.2">
      <c r="A71" s="160"/>
      <c r="B71" s="85"/>
      <c r="C71" s="85"/>
      <c r="D71" s="85"/>
      <c r="E71" s="86"/>
      <c r="F71" s="85" t="s">
        <v>232</v>
      </c>
      <c r="G71" s="86" t="s">
        <v>235</v>
      </c>
      <c r="H71" s="86"/>
      <c r="I71" s="162"/>
      <c r="J71" s="165"/>
      <c r="K71" s="85"/>
      <c r="L71" s="85"/>
      <c r="M71" s="166"/>
      <c r="N71" s="85"/>
      <c r="O71" s="165"/>
      <c r="P71" s="166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4"/>
    </row>
    <row r="72" spans="1:31" x14ac:dyDescent="0.2">
      <c r="A72" s="160"/>
      <c r="B72" s="85"/>
      <c r="C72" s="85"/>
      <c r="D72" s="85"/>
      <c r="E72" s="86"/>
      <c r="F72" s="85" t="s">
        <v>233</v>
      </c>
      <c r="G72" s="86" t="s">
        <v>234</v>
      </c>
      <c r="H72" s="86"/>
      <c r="I72" s="162"/>
      <c r="J72" s="165"/>
      <c r="K72" s="85"/>
      <c r="L72" s="85"/>
      <c r="M72" s="166"/>
      <c r="N72" s="85"/>
      <c r="O72" s="165"/>
      <c r="P72" s="166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4"/>
    </row>
    <row r="73" spans="1:31" ht="13.5" thickBot="1" x14ac:dyDescent="0.25">
      <c r="A73" s="167"/>
      <c r="B73" s="168"/>
      <c r="C73" s="168"/>
      <c r="D73" s="168"/>
      <c r="E73" s="169"/>
      <c r="F73" s="168"/>
      <c r="G73" s="169" t="s">
        <v>237</v>
      </c>
      <c r="H73" s="169"/>
      <c r="I73" s="170"/>
      <c r="J73" s="171"/>
      <c r="K73" s="168"/>
      <c r="L73" s="168"/>
      <c r="M73" s="172"/>
      <c r="N73" s="168"/>
      <c r="O73" s="171"/>
      <c r="P73" s="172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3"/>
    </row>
    <row r="74" spans="1:31" x14ac:dyDescent="0.2">
      <c r="A74" s="13"/>
      <c r="B74" s="15"/>
      <c r="C74" s="15"/>
      <c r="D74" s="15"/>
      <c r="E74" s="16"/>
      <c r="F74" s="15"/>
      <c r="G74" s="16"/>
      <c r="H74" s="16"/>
      <c r="I74" s="13"/>
      <c r="J74" s="22"/>
      <c r="K74" s="20"/>
      <c r="L74" s="20"/>
      <c r="M74" s="23"/>
      <c r="N74" s="20"/>
      <c r="O74" s="22"/>
      <c r="P74" s="23"/>
    </row>
    <row r="75" spans="1:31" x14ac:dyDescent="0.2">
      <c r="A75" s="13"/>
      <c r="B75" s="15"/>
      <c r="C75" s="15"/>
      <c r="D75" s="15"/>
      <c r="E75" s="16"/>
      <c r="F75" s="15"/>
      <c r="G75" s="16"/>
      <c r="H75" s="16"/>
      <c r="I75" s="13"/>
      <c r="J75" s="22"/>
      <c r="K75" s="20"/>
      <c r="L75" s="20"/>
      <c r="M75" s="23"/>
      <c r="N75" s="20"/>
      <c r="O75" s="22"/>
      <c r="P75" s="23"/>
    </row>
    <row r="76" spans="1:31" x14ac:dyDescent="0.2">
      <c r="A76" s="13"/>
      <c r="B76" s="15"/>
      <c r="C76" s="13"/>
      <c r="D76" s="15"/>
      <c r="E76" s="16"/>
      <c r="F76" s="15"/>
      <c r="G76" s="16"/>
      <c r="H76" s="16"/>
      <c r="I76" s="13"/>
      <c r="J76" s="22"/>
      <c r="K76" s="19"/>
      <c r="L76" s="20"/>
      <c r="M76" s="23"/>
      <c r="N76" s="20"/>
      <c r="O76" s="22"/>
      <c r="P76" s="23"/>
    </row>
    <row r="77" spans="1:31" x14ac:dyDescent="0.2">
      <c r="A77" s="13"/>
      <c r="B77" s="13"/>
      <c r="C77" s="13"/>
      <c r="D77" s="14"/>
      <c r="E77" s="13"/>
      <c r="F77" s="14"/>
      <c r="G77" s="13"/>
      <c r="H77" s="13"/>
      <c r="I77" s="13"/>
      <c r="J77" s="19"/>
      <c r="K77" s="19"/>
      <c r="L77" s="19"/>
      <c r="M77" s="19"/>
      <c r="N77" s="19"/>
      <c r="O77" s="19"/>
      <c r="P77" s="19"/>
    </row>
    <row r="78" spans="1:31" x14ac:dyDescent="0.2">
      <c r="A78" s="13"/>
      <c r="B78" s="13"/>
      <c r="C78" s="13"/>
      <c r="D78" s="14"/>
      <c r="E78" s="13"/>
      <c r="F78" s="14"/>
      <c r="G78" s="13"/>
      <c r="H78" s="13"/>
      <c r="I78" s="13"/>
      <c r="J78" s="19"/>
      <c r="K78" s="19"/>
      <c r="L78" s="19"/>
      <c r="M78" s="19"/>
      <c r="N78" s="19"/>
      <c r="O78" s="19"/>
      <c r="P78" s="19"/>
    </row>
    <row r="79" spans="1:31" x14ac:dyDescent="0.2">
      <c r="A79" s="12"/>
      <c r="B79" s="12"/>
      <c r="C79" s="13"/>
      <c r="D79" s="14"/>
      <c r="E79" s="13"/>
      <c r="F79" s="14"/>
      <c r="G79" s="13"/>
      <c r="H79" s="13"/>
      <c r="I79" s="13"/>
      <c r="J79" s="18"/>
      <c r="K79" s="19"/>
      <c r="L79" s="19"/>
      <c r="M79" s="19"/>
      <c r="N79" s="19"/>
      <c r="O79" s="19"/>
      <c r="P79" s="19"/>
    </row>
    <row r="80" spans="1:31" x14ac:dyDescent="0.2">
      <c r="A80" s="13"/>
      <c r="B80" s="15"/>
      <c r="C80" s="15"/>
      <c r="D80" s="15"/>
      <c r="E80" s="15"/>
      <c r="F80" s="15"/>
      <c r="G80" s="15"/>
      <c r="H80" s="15"/>
      <c r="I80" s="13"/>
      <c r="J80" s="20"/>
      <c r="K80" s="20"/>
      <c r="L80" s="20"/>
      <c r="M80" s="20"/>
      <c r="N80" s="19"/>
      <c r="O80" s="20"/>
      <c r="P80" s="20"/>
      <c r="Q80" s="26"/>
      <c r="R80" s="27"/>
      <c r="S80" s="27"/>
      <c r="T80" s="27"/>
      <c r="U80" s="13"/>
      <c r="V80" s="13"/>
      <c r="W80" s="13"/>
      <c r="X80" s="13"/>
      <c r="Y80" s="13"/>
      <c r="Z80" s="13"/>
      <c r="AA80" s="13"/>
      <c r="AB80" s="13"/>
    </row>
    <row r="81" spans="1:42" x14ac:dyDescent="0.2">
      <c r="A81" s="13"/>
      <c r="B81" s="14"/>
      <c r="C81" s="13"/>
      <c r="D81" s="15"/>
      <c r="E81" s="15"/>
      <c r="F81" s="15"/>
      <c r="G81" s="15"/>
      <c r="H81" s="15"/>
      <c r="I81" s="13"/>
      <c r="J81" s="19"/>
      <c r="K81" s="19"/>
      <c r="L81" s="20"/>
      <c r="M81" s="20"/>
      <c r="N81" s="19"/>
      <c r="O81" s="20"/>
      <c r="P81" s="20"/>
      <c r="Q81" s="15"/>
      <c r="R81" s="15"/>
      <c r="S81" s="15"/>
      <c r="T81" s="15"/>
      <c r="U81" s="13"/>
      <c r="V81" s="13"/>
      <c r="W81" s="13"/>
      <c r="X81" s="13"/>
      <c r="Y81" s="15"/>
      <c r="Z81" s="15"/>
      <c r="AA81" s="13"/>
      <c r="AB81" s="13"/>
    </row>
    <row r="82" spans="1:42" x14ac:dyDescent="0.2">
      <c r="A82" s="13"/>
      <c r="B82" s="14"/>
      <c r="C82" s="13"/>
      <c r="D82" s="14"/>
      <c r="E82" s="13"/>
      <c r="F82" s="14"/>
      <c r="G82" s="13"/>
      <c r="H82" s="13"/>
      <c r="I82" s="13"/>
      <c r="J82" s="19"/>
      <c r="K82" s="19"/>
      <c r="L82" s="19"/>
      <c r="M82" s="19"/>
      <c r="N82" s="19"/>
      <c r="O82" s="19"/>
      <c r="P82" s="19"/>
      <c r="Q82" s="13"/>
      <c r="R82" s="13"/>
      <c r="S82" s="15"/>
      <c r="T82" s="15"/>
      <c r="U82" s="13"/>
      <c r="V82" s="13"/>
      <c r="W82" s="13"/>
      <c r="X82" s="13"/>
      <c r="Y82" s="15"/>
      <c r="Z82" s="15"/>
      <c r="AA82" s="13"/>
      <c r="AB82" s="13"/>
    </row>
    <row r="83" spans="1:42" x14ac:dyDescent="0.2">
      <c r="A83" s="13"/>
      <c r="B83" s="15"/>
      <c r="C83" s="15"/>
      <c r="D83" s="15"/>
      <c r="E83" s="25"/>
      <c r="F83" s="15"/>
      <c r="G83" s="25"/>
      <c r="H83" s="25"/>
      <c r="I83" s="13"/>
      <c r="J83" s="22"/>
      <c r="K83" s="20"/>
      <c r="L83" s="20"/>
      <c r="M83" s="21"/>
      <c r="N83" s="19"/>
      <c r="O83" s="19"/>
      <c r="P83" s="2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42" x14ac:dyDescent="0.2">
      <c r="A84" s="13"/>
      <c r="B84" s="15"/>
      <c r="C84" s="15"/>
      <c r="D84" s="15"/>
      <c r="E84" s="25"/>
      <c r="F84" s="15"/>
      <c r="G84" s="25"/>
      <c r="H84" s="25"/>
      <c r="I84" s="13"/>
      <c r="J84" s="22"/>
      <c r="K84" s="20"/>
      <c r="L84" s="20"/>
      <c r="M84" s="21"/>
      <c r="N84" s="19"/>
      <c r="O84" s="19"/>
      <c r="P84" s="23"/>
      <c r="Q84" s="28"/>
      <c r="R84" s="15"/>
      <c r="S84" s="15"/>
      <c r="T84" s="25"/>
      <c r="U84" s="15"/>
      <c r="V84" s="14"/>
      <c r="W84" s="13"/>
      <c r="X84" s="15"/>
      <c r="Y84" s="15"/>
      <c r="Z84" s="25"/>
      <c r="AA84" s="29"/>
      <c r="AB84" s="30"/>
    </row>
    <row r="85" spans="1:42" x14ac:dyDescent="0.2">
      <c r="A85" s="13"/>
      <c r="B85" s="15"/>
      <c r="C85" s="15"/>
      <c r="D85" s="15"/>
      <c r="E85" s="25"/>
      <c r="F85" s="15"/>
      <c r="G85" s="25"/>
      <c r="H85" s="25"/>
      <c r="I85" s="13"/>
      <c r="J85" s="22"/>
      <c r="K85" s="20"/>
      <c r="L85" s="20"/>
      <c r="M85" s="21"/>
      <c r="N85" s="19"/>
      <c r="O85" s="19"/>
      <c r="P85" s="23"/>
      <c r="Q85" s="28"/>
      <c r="R85" s="15"/>
      <c r="S85" s="15"/>
      <c r="T85" s="25"/>
      <c r="U85" s="15"/>
      <c r="V85" s="14"/>
      <c r="W85" s="13"/>
      <c r="X85" s="15"/>
      <c r="Y85" s="15"/>
      <c r="Z85" s="25"/>
      <c r="AA85" s="29"/>
      <c r="AB85" s="30"/>
    </row>
    <row r="86" spans="1:42" x14ac:dyDescent="0.2">
      <c r="A86" s="13"/>
      <c r="B86" s="15"/>
      <c r="C86" s="15"/>
      <c r="D86" s="15"/>
      <c r="E86" s="25"/>
      <c r="F86" s="15"/>
      <c r="G86" s="25"/>
      <c r="H86" s="25"/>
      <c r="I86" s="13"/>
      <c r="J86" s="22"/>
      <c r="K86" s="20"/>
      <c r="L86" s="20"/>
      <c r="M86" s="21"/>
      <c r="N86" s="19"/>
      <c r="O86" s="19"/>
      <c r="P86" s="23"/>
      <c r="Q86" s="28"/>
      <c r="R86" s="15"/>
      <c r="S86" s="15"/>
      <c r="T86" s="25"/>
      <c r="U86" s="15"/>
      <c r="V86" s="14"/>
      <c r="W86" s="13"/>
      <c r="X86" s="15"/>
      <c r="Y86" s="15"/>
      <c r="Z86" s="25"/>
      <c r="AA86" s="29"/>
      <c r="AB86" s="30"/>
    </row>
    <row r="87" spans="1:42" x14ac:dyDescent="0.2">
      <c r="A87" s="13"/>
      <c r="B87" s="15"/>
      <c r="C87" s="15"/>
      <c r="D87" s="15"/>
      <c r="E87" s="25"/>
      <c r="F87" s="15"/>
      <c r="G87" s="25"/>
      <c r="H87" s="25"/>
      <c r="I87" s="13"/>
      <c r="J87" s="22"/>
      <c r="K87" s="20"/>
      <c r="L87" s="20"/>
      <c r="M87" s="21"/>
      <c r="N87" s="20"/>
      <c r="O87" s="20"/>
      <c r="P87" s="21"/>
      <c r="Q87" s="28"/>
      <c r="R87" s="15"/>
      <c r="S87" s="15"/>
      <c r="T87" s="25"/>
      <c r="U87" s="15"/>
      <c r="V87" s="14"/>
      <c r="W87" s="13"/>
      <c r="X87" s="15"/>
      <c r="Y87" s="15"/>
      <c r="Z87" s="25"/>
      <c r="AA87" s="29"/>
      <c r="AB87" s="30"/>
    </row>
    <row r="88" spans="1:42" x14ac:dyDescent="0.2">
      <c r="A88" s="13"/>
      <c r="B88" s="15"/>
      <c r="C88" s="15"/>
      <c r="D88" s="15"/>
      <c r="E88" s="25"/>
      <c r="F88" s="15"/>
      <c r="G88" s="25"/>
      <c r="H88" s="25"/>
      <c r="I88" s="13"/>
      <c r="J88" s="22"/>
      <c r="K88" s="20"/>
      <c r="L88" s="20"/>
      <c r="M88" s="21"/>
      <c r="N88" s="20"/>
      <c r="O88" s="20"/>
      <c r="P88" s="21"/>
      <c r="Q88" s="28"/>
      <c r="R88" s="15"/>
      <c r="S88" s="15"/>
      <c r="T88" s="25"/>
      <c r="U88" s="15"/>
      <c r="V88" s="14"/>
      <c r="W88" s="13"/>
      <c r="X88" s="15"/>
      <c r="Y88" s="15"/>
      <c r="Z88" s="25"/>
      <c r="AA88" s="29"/>
      <c r="AB88" s="30"/>
    </row>
    <row r="89" spans="1:42" x14ac:dyDescent="0.2">
      <c r="A89" s="13"/>
      <c r="B89" s="15"/>
      <c r="C89" s="15"/>
      <c r="D89" s="15"/>
      <c r="E89" s="25"/>
      <c r="F89" s="15"/>
      <c r="G89" s="25"/>
      <c r="H89" s="25"/>
      <c r="I89" s="13"/>
      <c r="J89" s="22"/>
      <c r="K89" s="20"/>
      <c r="L89" s="20"/>
      <c r="M89" s="21"/>
      <c r="N89" s="20"/>
      <c r="O89" s="20"/>
      <c r="P89" s="21"/>
      <c r="Q89" s="28"/>
      <c r="R89" s="15"/>
      <c r="S89" s="15"/>
      <c r="T89" s="25"/>
      <c r="U89" s="15"/>
      <c r="V89" s="14"/>
      <c r="W89" s="13"/>
      <c r="X89" s="15"/>
      <c r="Y89" s="15"/>
      <c r="Z89" s="25"/>
      <c r="AA89" s="29"/>
      <c r="AB89" s="30"/>
    </row>
    <row r="90" spans="1:42" x14ac:dyDescent="0.2">
      <c r="A90" s="13"/>
      <c r="B90" s="15"/>
      <c r="C90" s="15"/>
      <c r="D90" s="15"/>
      <c r="E90" s="25"/>
      <c r="F90" s="15"/>
      <c r="G90" s="25"/>
      <c r="H90" s="25"/>
      <c r="I90" s="13"/>
      <c r="J90" s="22"/>
      <c r="K90" s="20"/>
      <c r="L90" s="20"/>
      <c r="M90" s="21"/>
      <c r="N90" s="20"/>
      <c r="O90" s="20"/>
      <c r="P90" s="21"/>
      <c r="Q90" s="28"/>
      <c r="R90" s="15"/>
      <c r="S90" s="15"/>
      <c r="T90" s="25"/>
      <c r="U90" s="15"/>
      <c r="V90" s="14"/>
      <c r="W90" s="13"/>
      <c r="X90" s="15"/>
      <c r="Y90" s="15"/>
      <c r="Z90" s="25"/>
      <c r="AA90" s="29"/>
      <c r="AB90" s="30"/>
    </row>
    <row r="91" spans="1:42" x14ac:dyDescent="0.2">
      <c r="A91" s="13"/>
      <c r="B91" s="15"/>
      <c r="C91" s="15"/>
      <c r="D91" s="15"/>
      <c r="E91" s="25"/>
      <c r="F91" s="15"/>
      <c r="G91" s="25"/>
      <c r="H91" s="25"/>
      <c r="I91" s="13"/>
      <c r="J91" s="22"/>
      <c r="K91" s="20"/>
      <c r="L91" s="20"/>
      <c r="M91" s="21"/>
      <c r="N91" s="20"/>
      <c r="O91" s="20"/>
      <c r="P91" s="21"/>
      <c r="Q91" s="28"/>
      <c r="R91" s="15"/>
      <c r="S91" s="15"/>
      <c r="T91" s="25"/>
      <c r="U91" s="15"/>
      <c r="V91" s="14"/>
      <c r="W91" s="13"/>
      <c r="X91" s="15"/>
      <c r="Y91" s="15"/>
      <c r="Z91" s="25"/>
      <c r="AA91" s="29"/>
      <c r="AB91" s="30"/>
    </row>
    <row r="92" spans="1:42" x14ac:dyDescent="0.2">
      <c r="A92" s="13"/>
      <c r="B92" s="15"/>
      <c r="C92" s="15"/>
      <c r="D92" s="15"/>
      <c r="E92" s="25"/>
      <c r="F92" s="15"/>
      <c r="G92" s="25"/>
      <c r="H92" s="25"/>
      <c r="I92" s="13"/>
      <c r="J92" s="22"/>
      <c r="K92" s="20"/>
      <c r="L92" s="20"/>
      <c r="M92" s="21"/>
      <c r="N92" s="20"/>
      <c r="O92" s="20"/>
      <c r="P92" s="21"/>
      <c r="Q92" s="28"/>
      <c r="R92" s="15"/>
      <c r="S92" s="15"/>
      <c r="T92" s="25"/>
      <c r="U92" s="15"/>
      <c r="V92" s="14"/>
      <c r="W92" s="13"/>
      <c r="X92" s="15"/>
      <c r="Y92" s="15"/>
      <c r="Z92" s="25"/>
      <c r="AA92" s="29"/>
      <c r="AB92" s="30"/>
    </row>
    <row r="93" spans="1:42" x14ac:dyDescent="0.2">
      <c r="A93" s="13"/>
      <c r="B93" s="15"/>
      <c r="C93" s="13"/>
      <c r="D93" s="15"/>
      <c r="E93" s="25"/>
      <c r="F93" s="15"/>
      <c r="G93" s="25"/>
      <c r="H93" s="25"/>
      <c r="I93" s="13"/>
      <c r="J93" s="22"/>
      <c r="K93" s="19"/>
      <c r="L93" s="20"/>
      <c r="M93" s="21"/>
      <c r="N93" s="20"/>
      <c r="O93" s="20"/>
      <c r="P93" s="21"/>
      <c r="Q93" s="28"/>
      <c r="R93" s="15"/>
      <c r="S93" s="15"/>
      <c r="T93" s="25"/>
      <c r="U93" s="15"/>
      <c r="V93" s="14"/>
      <c r="W93" s="13"/>
      <c r="X93" s="15"/>
      <c r="Y93" s="15"/>
      <c r="Z93" s="25"/>
      <c r="AA93" s="29"/>
      <c r="AB93" s="30"/>
    </row>
    <row r="94" spans="1:42" x14ac:dyDescent="0.2">
      <c r="A94" s="13"/>
      <c r="B94" s="14"/>
      <c r="C94" s="13"/>
      <c r="D94" s="14"/>
      <c r="E94" s="13"/>
      <c r="F94" s="14"/>
      <c r="G94" s="13"/>
      <c r="H94" s="13"/>
      <c r="I94" s="13"/>
      <c r="J94" s="19"/>
      <c r="K94" s="19"/>
      <c r="L94" s="19"/>
      <c r="M94" s="19"/>
      <c r="N94" s="19"/>
      <c r="O94" s="19"/>
      <c r="P94" s="19"/>
      <c r="Q94" s="28"/>
      <c r="R94" s="13"/>
      <c r="S94" s="15"/>
      <c r="T94" s="25"/>
      <c r="U94" s="15"/>
      <c r="V94" s="14"/>
      <c r="W94" s="13"/>
      <c r="X94" s="15"/>
      <c r="Y94" s="15"/>
      <c r="Z94" s="25"/>
      <c r="AA94" s="29"/>
      <c r="AB94" s="30"/>
    </row>
    <row r="95" spans="1:42" x14ac:dyDescent="0.2">
      <c r="A95" s="24"/>
      <c r="D95" s="8"/>
      <c r="F95" s="8"/>
      <c r="Q95" s="13"/>
      <c r="R95" s="13"/>
      <c r="S95" s="13"/>
      <c r="T95" s="13"/>
      <c r="U95" s="13"/>
      <c r="V95" s="14"/>
      <c r="W95" s="13"/>
      <c r="X95" s="13"/>
      <c r="Y95" s="15"/>
      <c r="Z95" s="25"/>
      <c r="AA95" s="29"/>
      <c r="AB95" s="30"/>
      <c r="AG95" s="275"/>
      <c r="AH95" s="275"/>
      <c r="AI95" s="275"/>
      <c r="AJ95" s="275"/>
      <c r="AK95" s="275"/>
      <c r="AL95" s="275"/>
      <c r="AM95" s="275"/>
      <c r="AN95" s="275"/>
      <c r="AO95" s="275"/>
      <c r="AP95" s="275"/>
    </row>
    <row r="96" spans="1:42" x14ac:dyDescent="0.2">
      <c r="AD96" s="275"/>
      <c r="AE96" s="275"/>
      <c r="AF96" s="275"/>
      <c r="AG96" s="269"/>
      <c r="AH96" s="270"/>
      <c r="AI96" s="270"/>
      <c r="AJ96" s="270"/>
      <c r="AK96" s="13"/>
      <c r="AL96" s="271"/>
      <c r="AM96" s="271"/>
      <c r="AN96" s="271"/>
      <c r="AO96" s="271"/>
      <c r="AP96" s="272"/>
    </row>
    <row r="97" spans="1:42" x14ac:dyDescent="0.2">
      <c r="Q97" s="26"/>
      <c r="R97" s="27"/>
      <c r="S97" s="27"/>
      <c r="T97" s="27"/>
      <c r="U97" s="13"/>
      <c r="V97" s="13"/>
      <c r="W97" s="13"/>
      <c r="X97" s="13"/>
      <c r="Y97" s="13"/>
      <c r="Z97" s="13"/>
      <c r="AA97" s="13"/>
      <c r="AB97" s="13"/>
      <c r="AD97" s="15"/>
      <c r="AE97" s="15"/>
      <c r="AF97" s="15"/>
      <c r="AG97" s="15"/>
      <c r="AH97" s="15"/>
      <c r="AI97" s="15"/>
      <c r="AJ97" s="15"/>
      <c r="AK97" s="13"/>
      <c r="AL97" s="15"/>
      <c r="AM97" s="15"/>
      <c r="AN97" s="15"/>
      <c r="AO97" s="15"/>
      <c r="AP97" s="14"/>
    </row>
    <row r="98" spans="1:42" x14ac:dyDescent="0.2">
      <c r="Q98" s="15"/>
      <c r="R98" s="15"/>
      <c r="S98" s="15"/>
      <c r="T98" s="15"/>
      <c r="U98" s="13"/>
      <c r="V98" s="13"/>
      <c r="W98" s="13"/>
      <c r="X98" s="13"/>
      <c r="Y98" s="15"/>
      <c r="Z98" s="15"/>
      <c r="AA98" s="13"/>
      <c r="AB98" s="13"/>
      <c r="AD98" s="14"/>
      <c r="AE98" s="14"/>
      <c r="AF98" s="15"/>
      <c r="AG98" s="14"/>
      <c r="AH98" s="14"/>
      <c r="AI98" s="15"/>
      <c r="AJ98" s="15"/>
      <c r="AK98" s="13"/>
      <c r="AL98" s="13"/>
      <c r="AM98" s="13"/>
      <c r="AN98" s="15"/>
      <c r="AO98" s="15"/>
      <c r="AP98" s="14"/>
    </row>
    <row r="99" spans="1:42" x14ac:dyDescent="0.2">
      <c r="Q99" s="13"/>
      <c r="R99" s="13"/>
      <c r="S99" s="15"/>
      <c r="T99" s="15"/>
      <c r="U99" s="13"/>
      <c r="V99" s="13"/>
      <c r="W99" s="13"/>
      <c r="X99" s="13"/>
      <c r="Y99" s="15"/>
      <c r="Z99" s="15"/>
      <c r="AA99" s="13"/>
      <c r="AB99" s="13"/>
      <c r="AG99" s="14"/>
      <c r="AH99" s="14"/>
      <c r="AI99" s="13"/>
      <c r="AJ99" s="14"/>
      <c r="AK99" s="13"/>
      <c r="AL99" s="13"/>
      <c r="AM99" s="13"/>
      <c r="AN99" s="13"/>
      <c r="AO99" s="14"/>
      <c r="AP99" s="14"/>
    </row>
    <row r="100" spans="1:42" x14ac:dyDescent="0.2"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D100" s="15"/>
      <c r="AE100" s="15"/>
      <c r="AF100" s="15"/>
      <c r="AG100" s="15"/>
      <c r="AH100" s="15"/>
      <c r="AI100" s="15"/>
      <c r="AJ100" s="33"/>
      <c r="AK100" s="15"/>
      <c r="AL100" s="15"/>
      <c r="AM100" s="15"/>
      <c r="AN100" s="15"/>
      <c r="AO100" s="33"/>
      <c r="AP100" s="14"/>
    </row>
    <row r="101" spans="1:42" x14ac:dyDescent="0.2">
      <c r="Q101" s="28"/>
      <c r="R101" s="15"/>
      <c r="S101" s="15"/>
      <c r="T101" s="25"/>
      <c r="U101" s="15"/>
      <c r="V101" s="14"/>
      <c r="W101" s="13"/>
      <c r="X101" s="15"/>
      <c r="Y101" s="15"/>
      <c r="Z101" s="25"/>
      <c r="AA101" s="29"/>
      <c r="AB101" s="30"/>
      <c r="AD101" s="15"/>
      <c r="AE101" s="15"/>
      <c r="AF101" s="15"/>
      <c r="AG101" s="15"/>
      <c r="AH101" s="15"/>
      <c r="AI101" s="15"/>
      <c r="AJ101" s="33"/>
      <c r="AK101" s="15"/>
      <c r="AL101" s="15"/>
      <c r="AM101" s="15"/>
      <c r="AN101" s="15"/>
      <c r="AO101" s="33"/>
      <c r="AP101" s="14"/>
    </row>
    <row r="102" spans="1:42" x14ac:dyDescent="0.2">
      <c r="Q102" s="28"/>
      <c r="R102" s="15"/>
      <c r="S102" s="15"/>
      <c r="T102" s="25"/>
      <c r="U102" s="15"/>
      <c r="V102" s="14"/>
      <c r="W102" s="13"/>
      <c r="X102" s="15"/>
      <c r="Y102" s="15"/>
      <c r="Z102" s="25"/>
      <c r="AA102" s="29"/>
      <c r="AB102" s="30"/>
      <c r="AD102" s="15"/>
      <c r="AE102" s="15"/>
      <c r="AF102" s="15"/>
      <c r="AG102" s="15"/>
      <c r="AH102" s="15"/>
      <c r="AI102" s="15"/>
      <c r="AJ102" s="33"/>
      <c r="AK102" s="15"/>
      <c r="AL102" s="15"/>
      <c r="AM102" s="15"/>
      <c r="AN102" s="15"/>
      <c r="AO102" s="33"/>
      <c r="AP102" s="14"/>
    </row>
    <row r="103" spans="1:42" x14ac:dyDescent="0.2">
      <c r="Q103" s="28"/>
      <c r="R103" s="15"/>
      <c r="S103" s="15"/>
      <c r="T103" s="25"/>
      <c r="U103" s="15"/>
      <c r="V103" s="14"/>
      <c r="W103" s="13"/>
      <c r="X103" s="15"/>
      <c r="Y103" s="15"/>
      <c r="Z103" s="25"/>
      <c r="AA103" s="29"/>
      <c r="AB103" s="30"/>
      <c r="AD103" s="15"/>
      <c r="AE103" s="15"/>
      <c r="AF103" s="15"/>
      <c r="AG103" s="15"/>
      <c r="AH103" s="15"/>
      <c r="AI103" s="15"/>
      <c r="AJ103" s="33"/>
      <c r="AK103" s="15"/>
      <c r="AL103" s="15"/>
      <c r="AM103" s="15"/>
      <c r="AN103" s="15"/>
      <c r="AO103" s="33"/>
      <c r="AP103" s="14"/>
    </row>
    <row r="104" spans="1:42" x14ac:dyDescent="0.2">
      <c r="Q104" s="28"/>
      <c r="R104" s="15"/>
      <c r="S104" s="15"/>
      <c r="T104" s="25"/>
      <c r="U104" s="15"/>
      <c r="V104" s="14"/>
      <c r="W104" s="13"/>
      <c r="X104" s="15"/>
      <c r="Y104" s="15"/>
      <c r="Z104" s="25"/>
      <c r="AA104" s="29"/>
      <c r="AB104" s="30"/>
      <c r="AD104" s="15"/>
      <c r="AE104" s="15"/>
      <c r="AF104" s="15"/>
      <c r="AG104" s="15"/>
      <c r="AH104" s="15"/>
      <c r="AI104" s="15"/>
      <c r="AJ104" s="33"/>
      <c r="AK104" s="15"/>
      <c r="AL104" s="15"/>
      <c r="AM104" s="15"/>
      <c r="AN104" s="15"/>
      <c r="AO104" s="33"/>
      <c r="AP104" s="14"/>
    </row>
    <row r="105" spans="1:42" x14ac:dyDescent="0.2">
      <c r="Q105" s="28"/>
      <c r="R105" s="15"/>
      <c r="S105" s="15"/>
      <c r="T105" s="25"/>
      <c r="U105" s="15"/>
      <c r="V105" s="14"/>
      <c r="W105" s="13"/>
      <c r="X105" s="15"/>
      <c r="Y105" s="15"/>
      <c r="Z105" s="25"/>
      <c r="AA105" s="29"/>
      <c r="AB105" s="30"/>
      <c r="AD105" s="15"/>
      <c r="AE105" s="15"/>
      <c r="AF105" s="15"/>
      <c r="AG105" s="15"/>
      <c r="AH105" s="15"/>
      <c r="AI105" s="15"/>
      <c r="AJ105" s="33"/>
      <c r="AK105" s="15"/>
      <c r="AL105" s="15"/>
      <c r="AM105" s="15"/>
      <c r="AN105" s="15"/>
      <c r="AO105" s="33"/>
      <c r="AP105" s="14"/>
    </row>
    <row r="106" spans="1:42" x14ac:dyDescent="0.2">
      <c r="Q106" s="28"/>
      <c r="R106" s="15"/>
      <c r="S106" s="15"/>
      <c r="T106" s="25"/>
      <c r="U106" s="15"/>
      <c r="V106" s="14"/>
      <c r="W106" s="13"/>
      <c r="X106" s="15"/>
      <c r="Y106" s="15"/>
      <c r="Z106" s="25"/>
      <c r="AA106" s="29"/>
      <c r="AB106" s="30"/>
      <c r="AD106" s="15"/>
      <c r="AE106" s="15"/>
      <c r="AF106" s="15"/>
      <c r="AG106" s="15"/>
      <c r="AH106" s="15"/>
      <c r="AI106" s="15"/>
      <c r="AJ106" s="33"/>
      <c r="AK106" s="15"/>
      <c r="AL106" s="15"/>
      <c r="AM106" s="15"/>
      <c r="AN106" s="15"/>
      <c r="AO106" s="33"/>
      <c r="AP106" s="14"/>
    </row>
    <row r="107" spans="1:42" x14ac:dyDescent="0.2">
      <c r="Q107" s="28"/>
      <c r="R107" s="15"/>
      <c r="S107" s="15"/>
      <c r="T107" s="25"/>
      <c r="U107" s="15"/>
      <c r="V107" s="14"/>
      <c r="W107" s="13"/>
      <c r="X107" s="15"/>
      <c r="Y107" s="15"/>
      <c r="Z107" s="25"/>
      <c r="AA107" s="29"/>
      <c r="AB107" s="30"/>
      <c r="AD107" s="15"/>
      <c r="AE107" s="15"/>
      <c r="AF107" s="15"/>
      <c r="AG107" s="15"/>
      <c r="AH107" s="15"/>
      <c r="AI107" s="15"/>
      <c r="AJ107" s="33"/>
      <c r="AK107" s="15"/>
      <c r="AL107" s="15"/>
      <c r="AM107" s="15"/>
      <c r="AN107" s="15"/>
      <c r="AO107" s="33"/>
      <c r="AP107" s="14"/>
    </row>
    <row r="108" spans="1:42" x14ac:dyDescent="0.2">
      <c r="Q108" s="28"/>
      <c r="R108" s="15"/>
      <c r="S108" s="15"/>
      <c r="T108" s="25"/>
      <c r="U108" s="15"/>
      <c r="V108" s="14"/>
      <c r="W108" s="13"/>
      <c r="X108" s="15"/>
      <c r="Y108" s="15"/>
      <c r="Z108" s="25"/>
      <c r="AA108" s="29"/>
      <c r="AB108" s="30"/>
      <c r="AD108" s="15"/>
      <c r="AE108" s="15"/>
      <c r="AF108" s="15"/>
      <c r="AG108" s="15"/>
      <c r="AH108" s="15"/>
      <c r="AI108" s="15"/>
      <c r="AJ108" s="33"/>
      <c r="AK108" s="15"/>
      <c r="AL108" s="15"/>
      <c r="AM108" s="15"/>
      <c r="AN108" s="15"/>
      <c r="AO108" s="33"/>
      <c r="AP108" s="14"/>
    </row>
    <row r="109" spans="1:42" x14ac:dyDescent="0.2">
      <c r="Q109" s="28"/>
      <c r="R109" s="15"/>
      <c r="S109" s="15"/>
      <c r="T109" s="25"/>
      <c r="U109" s="15"/>
      <c r="V109" s="14"/>
      <c r="W109" s="13"/>
      <c r="X109" s="15"/>
      <c r="Y109" s="15"/>
      <c r="Z109" s="25"/>
      <c r="AA109" s="29"/>
      <c r="AB109" s="30"/>
      <c r="AD109" s="15"/>
      <c r="AE109" s="15"/>
      <c r="AF109" s="15"/>
      <c r="AG109" s="15"/>
      <c r="AH109" s="15"/>
      <c r="AI109" s="15"/>
      <c r="AJ109" s="33"/>
      <c r="AK109" s="15"/>
      <c r="AL109" s="15"/>
      <c r="AM109" s="15"/>
      <c r="AN109" s="15"/>
      <c r="AO109" s="33"/>
      <c r="AP109" s="14"/>
    </row>
    <row r="110" spans="1:42" x14ac:dyDescent="0.2">
      <c r="Q110" s="28"/>
      <c r="R110" s="15"/>
      <c r="S110" s="15"/>
      <c r="T110" s="25"/>
      <c r="U110" s="15"/>
      <c r="V110" s="14"/>
      <c r="W110" s="13"/>
      <c r="X110" s="15"/>
      <c r="Y110" s="15"/>
      <c r="Z110" s="25"/>
      <c r="AA110" s="29"/>
      <c r="AB110" s="30"/>
      <c r="AG110" s="15"/>
      <c r="AH110" s="14"/>
      <c r="AI110" s="15"/>
      <c r="AJ110" s="33"/>
      <c r="AK110" s="15"/>
      <c r="AL110" s="15"/>
      <c r="AM110" s="13"/>
      <c r="AN110" s="15"/>
      <c r="AO110" s="33"/>
      <c r="AP110" s="14"/>
    </row>
    <row r="111" spans="1:42" x14ac:dyDescent="0.2">
      <c r="A111" s="13"/>
      <c r="B111" s="14"/>
      <c r="C111" s="13"/>
      <c r="D111" s="14"/>
      <c r="E111" s="13"/>
      <c r="F111" s="14"/>
      <c r="G111" s="13"/>
      <c r="H111" s="13"/>
      <c r="Q111" s="28"/>
      <c r="R111" s="13"/>
      <c r="S111" s="15"/>
      <c r="T111" s="25"/>
      <c r="U111" s="15"/>
      <c r="V111" s="14"/>
      <c r="W111" s="13"/>
      <c r="X111" s="15"/>
      <c r="Y111" s="15"/>
      <c r="Z111" s="25"/>
      <c r="AA111" s="29"/>
      <c r="AB111" s="30"/>
      <c r="AG111" s="14"/>
      <c r="AH111" s="14"/>
      <c r="AI111" s="13"/>
      <c r="AJ111" s="14"/>
      <c r="AK111" s="13"/>
      <c r="AL111" s="13"/>
      <c r="AM111" s="13"/>
      <c r="AN111" s="13"/>
      <c r="AO111" s="14"/>
      <c r="AP111" s="14"/>
    </row>
    <row r="112" spans="1:42" x14ac:dyDescent="0.2">
      <c r="A112" s="13"/>
      <c r="B112" s="13"/>
      <c r="C112" s="13"/>
      <c r="D112" s="14"/>
      <c r="E112" s="12"/>
      <c r="F112" s="15"/>
      <c r="G112" s="13"/>
      <c r="H112" s="13"/>
      <c r="Q112" s="13"/>
      <c r="R112" s="13"/>
      <c r="S112" s="13"/>
      <c r="T112" s="13"/>
      <c r="U112" s="13"/>
      <c r="V112" s="14"/>
      <c r="W112" s="13"/>
      <c r="X112" s="13"/>
      <c r="Y112" s="15"/>
      <c r="Z112" s="25"/>
      <c r="AA112" s="29"/>
      <c r="AB112" s="30"/>
    </row>
    <row r="113" spans="1:42" x14ac:dyDescent="0.2">
      <c r="A113" s="13"/>
      <c r="B113" s="13"/>
      <c r="C113" s="13"/>
      <c r="D113" s="14"/>
      <c r="E113" s="13"/>
      <c r="F113" s="14"/>
      <c r="G113" s="13"/>
      <c r="H113" s="13"/>
      <c r="R113" s="15"/>
    </row>
    <row r="114" spans="1:42" x14ac:dyDescent="0.2">
      <c r="A114" s="13"/>
      <c r="B114" s="13"/>
      <c r="C114" s="13"/>
      <c r="D114" s="14"/>
      <c r="E114" s="13"/>
      <c r="F114" s="14"/>
      <c r="G114" s="13"/>
      <c r="H114" s="13"/>
    </row>
    <row r="116" spans="1:42" x14ac:dyDescent="0.2">
      <c r="Q116" s="26"/>
      <c r="R116" s="27"/>
      <c r="S116" s="27"/>
      <c r="T116" s="27"/>
      <c r="U116" s="13"/>
      <c r="V116" s="13"/>
      <c r="W116" s="13"/>
      <c r="X116" s="13"/>
      <c r="Y116" s="13"/>
      <c r="Z116" s="13"/>
      <c r="AA116" s="13"/>
      <c r="AB116" s="13"/>
      <c r="AG116" s="275"/>
      <c r="AH116" s="275"/>
      <c r="AI116" s="275"/>
      <c r="AJ116" s="275"/>
      <c r="AK116" s="275"/>
      <c r="AL116" s="275"/>
      <c r="AM116" s="275"/>
      <c r="AN116" s="275"/>
      <c r="AO116" s="275"/>
      <c r="AP116" s="275"/>
    </row>
    <row r="117" spans="1:42" x14ac:dyDescent="0.2">
      <c r="Q117" s="15"/>
      <c r="R117" s="15"/>
      <c r="S117" s="15"/>
      <c r="T117" s="15"/>
      <c r="U117" s="13"/>
      <c r="V117" s="13"/>
      <c r="W117" s="13"/>
      <c r="X117" s="13"/>
      <c r="Y117" s="15"/>
      <c r="Z117" s="15"/>
      <c r="AA117" s="13"/>
      <c r="AB117" s="13"/>
      <c r="AD117" s="275"/>
      <c r="AE117" s="275"/>
      <c r="AF117" s="275"/>
      <c r="AG117" s="269"/>
      <c r="AH117" s="270"/>
      <c r="AI117" s="270"/>
      <c r="AJ117" s="270"/>
      <c r="AK117" s="13"/>
      <c r="AL117" s="271"/>
      <c r="AM117" s="271"/>
      <c r="AN117" s="271"/>
      <c r="AO117" s="271"/>
      <c r="AP117" s="271"/>
    </row>
    <row r="118" spans="1:42" x14ac:dyDescent="0.2">
      <c r="Q118" s="13"/>
      <c r="R118" s="13"/>
      <c r="S118" s="15"/>
      <c r="T118" s="15"/>
      <c r="U118" s="13"/>
      <c r="V118" s="13"/>
      <c r="W118" s="13"/>
      <c r="X118" s="13"/>
      <c r="Y118" s="15"/>
      <c r="Z118" s="15"/>
      <c r="AA118" s="13"/>
      <c r="AB118" s="13"/>
      <c r="AD118" s="15"/>
      <c r="AE118" s="15"/>
      <c r="AF118" s="15"/>
      <c r="AG118" s="15"/>
      <c r="AH118" s="15"/>
      <c r="AI118" s="15"/>
      <c r="AJ118" s="15"/>
      <c r="AK118" s="13"/>
      <c r="AL118" s="15"/>
      <c r="AM118" s="15"/>
      <c r="AN118" s="15"/>
      <c r="AO118" s="15"/>
      <c r="AP118" s="14"/>
    </row>
    <row r="119" spans="1:42" x14ac:dyDescent="0.2"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D119" s="14"/>
      <c r="AE119" s="14"/>
      <c r="AF119" s="15"/>
      <c r="AG119" s="14"/>
      <c r="AH119" s="14"/>
      <c r="AI119" s="15"/>
      <c r="AJ119" s="15"/>
      <c r="AK119" s="13"/>
      <c r="AL119" s="13"/>
      <c r="AM119" s="13"/>
      <c r="AN119" s="15"/>
      <c r="AO119" s="15"/>
      <c r="AP119" s="14"/>
    </row>
    <row r="120" spans="1:42" x14ac:dyDescent="0.2">
      <c r="O120" s="9"/>
      <c r="Q120" s="28"/>
      <c r="R120" s="15"/>
      <c r="S120" s="15"/>
      <c r="T120" s="25"/>
      <c r="U120" s="15"/>
      <c r="V120" s="14"/>
      <c r="W120" s="13"/>
      <c r="X120" s="15"/>
      <c r="Y120" s="15"/>
      <c r="Z120" s="25"/>
      <c r="AA120" s="29"/>
      <c r="AB120" s="30"/>
      <c r="AG120" s="14"/>
      <c r="AH120" s="14"/>
      <c r="AI120" s="13"/>
      <c r="AJ120" s="14"/>
      <c r="AK120" s="13"/>
      <c r="AL120" s="13"/>
      <c r="AM120" s="13"/>
      <c r="AN120" s="13"/>
      <c r="AO120" s="14"/>
      <c r="AP120" s="14"/>
    </row>
    <row r="121" spans="1:42" x14ac:dyDescent="0.2">
      <c r="O121" s="9"/>
      <c r="Q121" s="28"/>
      <c r="R121" s="15"/>
      <c r="S121" s="15"/>
      <c r="T121" s="25"/>
      <c r="U121" s="15"/>
      <c r="V121" s="14"/>
      <c r="W121" s="13"/>
      <c r="X121" s="15"/>
      <c r="Y121" s="15"/>
      <c r="Z121" s="25"/>
      <c r="AA121" s="29"/>
      <c r="AB121" s="30"/>
      <c r="AD121" s="15"/>
      <c r="AE121" s="15"/>
      <c r="AF121" s="15"/>
      <c r="AG121" s="15"/>
      <c r="AH121" s="15"/>
      <c r="AI121" s="15"/>
      <c r="AJ121" s="33"/>
      <c r="AK121" s="15"/>
      <c r="AL121" s="15"/>
      <c r="AM121" s="15"/>
      <c r="AN121" s="15"/>
      <c r="AO121" s="33"/>
      <c r="AP121" s="14"/>
    </row>
    <row r="122" spans="1:42" x14ac:dyDescent="0.2">
      <c r="O122" s="9"/>
      <c r="Q122" s="28"/>
      <c r="R122" s="15"/>
      <c r="S122" s="15"/>
      <c r="T122" s="25"/>
      <c r="U122" s="15"/>
      <c r="V122" s="14"/>
      <c r="W122" s="13"/>
      <c r="X122" s="15"/>
      <c r="Y122" s="15"/>
      <c r="Z122" s="25"/>
      <c r="AA122" s="29"/>
      <c r="AB122" s="30"/>
      <c r="AD122" s="15"/>
      <c r="AE122" s="15"/>
      <c r="AF122" s="15"/>
      <c r="AG122" s="15"/>
      <c r="AH122" s="15"/>
      <c r="AI122" s="15"/>
      <c r="AJ122" s="33"/>
      <c r="AK122" s="15"/>
      <c r="AL122" s="15"/>
      <c r="AM122" s="15"/>
      <c r="AN122" s="15"/>
      <c r="AO122" s="33"/>
      <c r="AP122" s="14"/>
    </row>
    <row r="123" spans="1:42" x14ac:dyDescent="0.2">
      <c r="O123" s="9"/>
      <c r="Q123" s="28"/>
      <c r="R123" s="15"/>
      <c r="S123" s="15"/>
      <c r="T123" s="25"/>
      <c r="U123" s="15"/>
      <c r="V123" s="14"/>
      <c r="W123" s="13"/>
      <c r="X123" s="15"/>
      <c r="Y123" s="15"/>
      <c r="Z123" s="25"/>
      <c r="AA123" s="29"/>
      <c r="AB123" s="30"/>
      <c r="AD123" s="15"/>
      <c r="AE123" s="15"/>
      <c r="AF123" s="15"/>
      <c r="AG123" s="15"/>
      <c r="AH123" s="15"/>
      <c r="AI123" s="15"/>
      <c r="AJ123" s="33"/>
      <c r="AK123" s="15"/>
      <c r="AL123" s="15"/>
      <c r="AM123" s="15"/>
      <c r="AN123" s="15"/>
      <c r="AO123" s="33"/>
      <c r="AP123" s="14"/>
    </row>
    <row r="124" spans="1:42" x14ac:dyDescent="0.2">
      <c r="O124" s="9"/>
      <c r="Q124" s="28"/>
      <c r="R124" s="15"/>
      <c r="S124" s="15"/>
      <c r="T124" s="25"/>
      <c r="U124" s="15"/>
      <c r="V124" s="14"/>
      <c r="W124" s="13"/>
      <c r="X124" s="15"/>
      <c r="Y124" s="15"/>
      <c r="Z124" s="25"/>
      <c r="AA124" s="29"/>
      <c r="AB124" s="30"/>
      <c r="AD124" s="15"/>
      <c r="AE124" s="15"/>
      <c r="AF124" s="15"/>
      <c r="AG124" s="15"/>
      <c r="AH124" s="15"/>
      <c r="AI124" s="15"/>
      <c r="AJ124" s="33"/>
      <c r="AK124" s="15"/>
      <c r="AL124" s="15"/>
      <c r="AM124" s="15"/>
      <c r="AN124" s="15"/>
      <c r="AO124" s="33"/>
      <c r="AP124" s="14"/>
    </row>
    <row r="125" spans="1:42" x14ac:dyDescent="0.2">
      <c r="O125" s="9"/>
      <c r="Q125" s="28"/>
      <c r="R125" s="15"/>
      <c r="S125" s="15"/>
      <c r="T125" s="25"/>
      <c r="U125" s="15"/>
      <c r="V125" s="14"/>
      <c r="W125" s="13"/>
      <c r="X125" s="15"/>
      <c r="Y125" s="15"/>
      <c r="Z125" s="25"/>
      <c r="AA125" s="29"/>
      <c r="AB125" s="30"/>
      <c r="AD125" s="15"/>
      <c r="AE125" s="15"/>
      <c r="AF125" s="15"/>
      <c r="AG125" s="15"/>
      <c r="AH125" s="15"/>
      <c r="AI125" s="15"/>
      <c r="AJ125" s="33"/>
      <c r="AK125" s="15"/>
      <c r="AL125" s="15"/>
      <c r="AM125" s="15"/>
      <c r="AN125" s="15"/>
      <c r="AO125" s="33"/>
      <c r="AP125" s="14"/>
    </row>
    <row r="126" spans="1:42" x14ac:dyDescent="0.2">
      <c r="O126" s="9"/>
      <c r="Q126" s="28"/>
      <c r="R126" s="15"/>
      <c r="S126" s="15"/>
      <c r="T126" s="25"/>
      <c r="U126" s="15"/>
      <c r="V126" s="14"/>
      <c r="W126" s="13"/>
      <c r="X126" s="15"/>
      <c r="Y126" s="15"/>
      <c r="Z126" s="25"/>
      <c r="AA126" s="29"/>
      <c r="AB126" s="30"/>
      <c r="AD126" s="15"/>
      <c r="AE126" s="13"/>
      <c r="AF126" s="15"/>
      <c r="AG126" s="15"/>
      <c r="AH126" s="15"/>
      <c r="AI126" s="15"/>
      <c r="AJ126" s="33"/>
      <c r="AK126" s="15"/>
      <c r="AL126" s="15"/>
      <c r="AM126" s="15"/>
      <c r="AN126" s="15"/>
      <c r="AO126" s="33"/>
      <c r="AP126" s="14"/>
    </row>
    <row r="127" spans="1:42" x14ac:dyDescent="0.2">
      <c r="O127" s="9"/>
      <c r="Q127" s="28"/>
      <c r="R127" s="15"/>
      <c r="S127" s="15"/>
      <c r="T127" s="25"/>
      <c r="U127" s="15"/>
      <c r="V127" s="14"/>
      <c r="W127" s="13"/>
      <c r="X127" s="15"/>
      <c r="Y127" s="15"/>
      <c r="Z127" s="25"/>
      <c r="AA127" s="29"/>
      <c r="AB127" s="30"/>
      <c r="AG127" s="15"/>
      <c r="AH127" s="14"/>
      <c r="AI127" s="15"/>
      <c r="AJ127" s="33"/>
      <c r="AK127" s="15"/>
      <c r="AL127" s="15"/>
      <c r="AM127" s="15"/>
      <c r="AN127" s="15"/>
      <c r="AO127" s="33"/>
      <c r="AP127" s="14"/>
    </row>
    <row r="128" spans="1:42" x14ac:dyDescent="0.2">
      <c r="O128" s="9"/>
      <c r="Q128" s="28"/>
      <c r="R128" s="15"/>
      <c r="S128" s="15"/>
      <c r="T128" s="25"/>
      <c r="U128" s="15"/>
      <c r="V128" s="14"/>
      <c r="W128" s="13"/>
      <c r="X128" s="15"/>
      <c r="Y128" s="15"/>
      <c r="Z128" s="25"/>
      <c r="AA128" s="29"/>
      <c r="AB128" s="30"/>
      <c r="AG128" s="14"/>
      <c r="AH128" s="14"/>
      <c r="AI128" s="13"/>
      <c r="AJ128" s="14"/>
      <c r="AK128" s="13"/>
      <c r="AL128" s="15"/>
      <c r="AM128" s="13"/>
      <c r="AN128" s="15"/>
      <c r="AO128" s="33"/>
      <c r="AP128" s="14"/>
    </row>
    <row r="129" spans="1:42" x14ac:dyDescent="0.2">
      <c r="O129" s="9"/>
      <c r="Q129" s="28"/>
      <c r="R129" s="15"/>
      <c r="S129" s="15"/>
      <c r="T129" s="25"/>
      <c r="U129" s="15"/>
      <c r="V129" s="14"/>
      <c r="W129" s="13"/>
      <c r="X129" s="15"/>
      <c r="Y129" s="15"/>
      <c r="Z129" s="25"/>
      <c r="AA129" s="29"/>
      <c r="AB129" s="30"/>
    </row>
    <row r="130" spans="1:42" x14ac:dyDescent="0.2">
      <c r="O130" s="9"/>
      <c r="Q130" s="28"/>
      <c r="R130" s="13"/>
      <c r="S130" s="15"/>
      <c r="T130" s="25"/>
      <c r="U130" s="15"/>
      <c r="V130" s="14"/>
      <c r="W130" s="13"/>
      <c r="X130" s="15"/>
      <c r="Y130" s="15"/>
      <c r="Z130" s="25"/>
      <c r="AA130" s="29"/>
      <c r="AB130" s="30"/>
    </row>
    <row r="131" spans="1:42" x14ac:dyDescent="0.2">
      <c r="A131" s="13"/>
      <c r="B131" s="13"/>
      <c r="C131" s="13"/>
      <c r="D131" s="14"/>
      <c r="E131" s="13"/>
      <c r="F131" s="14"/>
      <c r="G131" s="13"/>
      <c r="H131" s="13"/>
    </row>
    <row r="132" spans="1:42" x14ac:dyDescent="0.2">
      <c r="A132" s="13"/>
      <c r="B132" s="13"/>
      <c r="C132" s="13"/>
      <c r="D132" s="14"/>
      <c r="E132" s="13"/>
      <c r="F132" s="14"/>
      <c r="G132" s="13"/>
      <c r="H132" s="13"/>
    </row>
    <row r="133" spans="1:42" x14ac:dyDescent="0.2">
      <c r="A133" s="13"/>
      <c r="B133" s="13"/>
      <c r="C133" s="13"/>
      <c r="D133" s="14"/>
      <c r="E133" s="13"/>
      <c r="F133" s="14"/>
      <c r="G133" s="13"/>
      <c r="H133" s="13"/>
    </row>
    <row r="135" spans="1:42" x14ac:dyDescent="0.2">
      <c r="Q135" s="26"/>
      <c r="R135" s="27"/>
      <c r="S135" s="27"/>
      <c r="T135" s="27"/>
      <c r="U135" s="13"/>
      <c r="V135" s="13"/>
      <c r="W135" s="13"/>
      <c r="X135" s="13"/>
      <c r="Y135" s="13"/>
      <c r="Z135" s="13"/>
      <c r="AA135" s="13"/>
      <c r="AB135" s="13"/>
      <c r="AG135" s="275"/>
      <c r="AH135" s="275"/>
      <c r="AI135" s="275"/>
      <c r="AJ135" s="275"/>
      <c r="AK135" s="275"/>
      <c r="AL135" s="275"/>
      <c r="AM135" s="275"/>
      <c r="AN135" s="275"/>
      <c r="AO135" s="275"/>
      <c r="AP135" s="275"/>
    </row>
    <row r="136" spans="1:42" x14ac:dyDescent="0.2">
      <c r="Q136" s="15"/>
      <c r="R136" s="15"/>
      <c r="S136" s="15"/>
      <c r="T136" s="15"/>
      <c r="U136" s="13"/>
      <c r="V136" s="13"/>
      <c r="W136" s="13"/>
      <c r="X136" s="13"/>
      <c r="Y136" s="15"/>
      <c r="Z136" s="15"/>
      <c r="AA136" s="13"/>
      <c r="AB136" s="13"/>
      <c r="AD136" s="275"/>
      <c r="AE136" s="275"/>
      <c r="AF136" s="275"/>
      <c r="AG136" s="269"/>
      <c r="AH136" s="270"/>
      <c r="AI136" s="270"/>
      <c r="AJ136" s="270"/>
      <c r="AK136" s="13"/>
      <c r="AL136" s="271"/>
      <c r="AM136" s="271"/>
      <c r="AN136" s="271"/>
      <c r="AO136" s="271"/>
      <c r="AP136" s="271"/>
    </row>
    <row r="137" spans="1:42" x14ac:dyDescent="0.2">
      <c r="Q137" s="13"/>
      <c r="R137" s="13"/>
      <c r="S137" s="15"/>
      <c r="T137" s="15"/>
      <c r="U137" s="13"/>
      <c r="V137" s="13"/>
      <c r="W137" s="13"/>
      <c r="X137" s="13"/>
      <c r="Y137" s="15"/>
      <c r="Z137" s="15"/>
      <c r="AA137" s="13"/>
      <c r="AB137" s="13"/>
      <c r="AD137" s="15"/>
      <c r="AE137" s="15"/>
      <c r="AF137" s="15"/>
      <c r="AG137" s="15"/>
      <c r="AH137" s="15"/>
      <c r="AI137" s="15"/>
      <c r="AJ137" s="15"/>
      <c r="AK137" s="13"/>
      <c r="AL137" s="15"/>
      <c r="AM137" s="15"/>
      <c r="AN137" s="15"/>
      <c r="AO137" s="15"/>
      <c r="AP137" s="14"/>
    </row>
    <row r="138" spans="1:42" x14ac:dyDescent="0.2"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D138" s="14"/>
      <c r="AE138" s="14"/>
      <c r="AF138" s="15"/>
      <c r="AG138" s="14"/>
      <c r="AH138" s="14"/>
      <c r="AI138" s="15"/>
      <c r="AJ138" s="15"/>
      <c r="AK138" s="13"/>
      <c r="AL138" s="13"/>
      <c r="AM138" s="13"/>
      <c r="AN138" s="15"/>
      <c r="AO138" s="15"/>
      <c r="AP138" s="14"/>
    </row>
    <row r="139" spans="1:42" x14ac:dyDescent="0.2">
      <c r="O139" s="9"/>
      <c r="Q139" s="28"/>
      <c r="R139" s="15"/>
      <c r="S139" s="15"/>
      <c r="T139" s="25"/>
      <c r="U139" s="15"/>
      <c r="V139" s="14"/>
      <c r="W139" s="13"/>
      <c r="X139" s="15"/>
      <c r="Y139" s="15"/>
      <c r="Z139" s="25"/>
      <c r="AA139" s="29"/>
      <c r="AB139" s="30"/>
      <c r="AG139" s="14"/>
      <c r="AH139" s="14"/>
      <c r="AI139" s="13"/>
      <c r="AJ139" s="14"/>
      <c r="AK139" s="13"/>
      <c r="AL139" s="13"/>
      <c r="AM139" s="13"/>
      <c r="AN139" s="13"/>
      <c r="AO139" s="14"/>
      <c r="AP139" s="14"/>
    </row>
    <row r="140" spans="1:42" x14ac:dyDescent="0.2">
      <c r="O140" s="9"/>
      <c r="Q140" s="28"/>
      <c r="R140" s="15"/>
      <c r="S140" s="15"/>
      <c r="T140" s="25"/>
      <c r="U140" s="15"/>
      <c r="V140" s="14"/>
      <c r="W140" s="13"/>
      <c r="X140" s="15"/>
      <c r="Y140" s="15"/>
      <c r="Z140" s="25"/>
      <c r="AA140" s="29"/>
      <c r="AB140" s="30"/>
      <c r="AD140" s="15"/>
      <c r="AE140" s="15"/>
      <c r="AF140" s="15"/>
      <c r="AG140" s="15"/>
      <c r="AH140" s="15"/>
      <c r="AI140" s="15"/>
      <c r="AJ140" s="33"/>
      <c r="AK140" s="15"/>
      <c r="AL140" s="15"/>
      <c r="AM140" s="15"/>
      <c r="AN140" s="15"/>
      <c r="AO140" s="33"/>
      <c r="AP140" s="14"/>
    </row>
    <row r="141" spans="1:42" x14ac:dyDescent="0.2">
      <c r="O141" s="9"/>
      <c r="Q141" s="28"/>
      <c r="R141" s="15"/>
      <c r="S141" s="15"/>
      <c r="T141" s="25"/>
      <c r="U141" s="15"/>
      <c r="V141" s="14"/>
      <c r="W141" s="13"/>
      <c r="X141" s="15"/>
      <c r="Y141" s="15"/>
      <c r="Z141" s="25"/>
      <c r="AA141" s="29"/>
      <c r="AB141" s="30"/>
      <c r="AD141" s="15"/>
      <c r="AE141" s="15"/>
      <c r="AF141" s="15"/>
      <c r="AG141" s="15"/>
      <c r="AH141" s="15"/>
      <c r="AI141" s="15"/>
      <c r="AJ141" s="33"/>
      <c r="AK141" s="15"/>
      <c r="AL141" s="15"/>
      <c r="AM141" s="15"/>
      <c r="AN141" s="15"/>
      <c r="AO141" s="33"/>
      <c r="AP141" s="14"/>
    </row>
    <row r="142" spans="1:42" x14ac:dyDescent="0.2">
      <c r="O142" s="9"/>
      <c r="Q142" s="28"/>
      <c r="R142" s="15"/>
      <c r="S142" s="15"/>
      <c r="T142" s="25"/>
      <c r="U142" s="15"/>
      <c r="V142" s="14"/>
      <c r="W142" s="13"/>
      <c r="X142" s="15"/>
      <c r="Y142" s="15"/>
      <c r="Z142" s="25"/>
      <c r="AA142" s="29"/>
      <c r="AB142" s="30"/>
      <c r="AD142" s="15"/>
      <c r="AE142" s="15"/>
      <c r="AF142" s="15"/>
      <c r="AG142" s="15"/>
      <c r="AH142" s="15"/>
      <c r="AI142" s="15"/>
      <c r="AJ142" s="33"/>
      <c r="AK142" s="15"/>
      <c r="AL142" s="15"/>
      <c r="AM142" s="15"/>
      <c r="AN142" s="15"/>
      <c r="AO142" s="33"/>
      <c r="AP142" s="14"/>
    </row>
    <row r="143" spans="1:42" x14ac:dyDescent="0.2">
      <c r="O143" s="9"/>
      <c r="Q143" s="28"/>
      <c r="R143" s="15"/>
      <c r="S143" s="15"/>
      <c r="T143" s="25"/>
      <c r="U143" s="15"/>
      <c r="V143" s="14"/>
      <c r="W143" s="13"/>
      <c r="X143" s="15"/>
      <c r="Y143" s="15"/>
      <c r="Z143" s="25"/>
      <c r="AA143" s="29"/>
      <c r="AB143" s="30"/>
      <c r="AD143" s="15"/>
      <c r="AE143" s="13"/>
      <c r="AF143" s="15"/>
      <c r="AG143" s="15"/>
      <c r="AH143" s="15"/>
      <c r="AI143" s="15"/>
      <c r="AJ143" s="33"/>
      <c r="AK143" s="15"/>
      <c r="AL143" s="15"/>
      <c r="AM143" s="15"/>
      <c r="AN143" s="15"/>
      <c r="AO143" s="33"/>
      <c r="AP143" s="14"/>
    </row>
    <row r="144" spans="1:42" x14ac:dyDescent="0.2">
      <c r="O144" s="9"/>
      <c r="Q144" s="28"/>
      <c r="R144" s="15"/>
      <c r="S144" s="15"/>
      <c r="T144" s="25"/>
      <c r="U144" s="15"/>
      <c r="V144" s="14"/>
      <c r="W144" s="13"/>
      <c r="X144" s="15"/>
      <c r="Y144" s="15"/>
      <c r="Z144" s="25"/>
      <c r="AA144" s="29"/>
      <c r="AB144" s="30"/>
      <c r="AG144" s="15"/>
      <c r="AH144" s="14"/>
      <c r="AI144" s="15"/>
      <c r="AJ144" s="33"/>
      <c r="AK144" s="15"/>
      <c r="AL144" s="15"/>
      <c r="AM144" s="15"/>
      <c r="AN144" s="15"/>
      <c r="AO144" s="33"/>
      <c r="AP144" s="14"/>
    </row>
    <row r="145" spans="1:42" x14ac:dyDescent="0.2">
      <c r="O145" s="9"/>
      <c r="Q145" s="28"/>
      <c r="R145" s="15"/>
      <c r="S145" s="15"/>
      <c r="T145" s="25"/>
      <c r="U145" s="15"/>
      <c r="V145" s="14"/>
      <c r="W145" s="13"/>
      <c r="X145" s="15"/>
      <c r="Y145" s="15"/>
      <c r="Z145" s="25"/>
      <c r="AA145" s="29"/>
      <c r="AB145" s="30"/>
      <c r="AG145" s="14"/>
      <c r="AH145" s="14"/>
      <c r="AI145" s="13"/>
      <c r="AJ145" s="14"/>
      <c r="AK145" s="13"/>
      <c r="AL145" s="15"/>
      <c r="AM145" s="15"/>
      <c r="AN145" s="15"/>
      <c r="AO145" s="33"/>
      <c r="AP145" s="14"/>
    </row>
    <row r="146" spans="1:42" x14ac:dyDescent="0.2">
      <c r="O146" s="9"/>
      <c r="Q146" s="28"/>
      <c r="R146" s="15"/>
      <c r="S146" s="15"/>
      <c r="T146" s="25"/>
      <c r="U146" s="15"/>
      <c r="V146" s="14"/>
      <c r="W146" s="13"/>
      <c r="X146" s="15"/>
      <c r="Y146" s="15"/>
      <c r="Z146" s="25"/>
      <c r="AA146" s="29"/>
      <c r="AB146" s="30"/>
    </row>
    <row r="147" spans="1:42" x14ac:dyDescent="0.2">
      <c r="I147" s="32"/>
      <c r="O147" s="9"/>
      <c r="Q147" s="28"/>
      <c r="R147" s="15"/>
      <c r="S147" s="15"/>
      <c r="T147" s="25"/>
      <c r="U147" s="15"/>
      <c r="V147" s="14"/>
      <c r="W147" s="13"/>
      <c r="X147" s="15"/>
      <c r="Y147" s="15"/>
      <c r="Z147" s="25"/>
      <c r="AA147" s="29"/>
      <c r="AB147" s="30"/>
      <c r="AF147" s="32"/>
      <c r="AG147" s="32"/>
      <c r="AH147" s="31"/>
      <c r="AL147" s="32"/>
      <c r="AM147" s="31"/>
    </row>
    <row r="148" spans="1:42" x14ac:dyDescent="0.2">
      <c r="O148" s="9"/>
      <c r="Q148" s="28"/>
      <c r="R148" s="15"/>
      <c r="S148" s="15"/>
      <c r="T148" s="25"/>
      <c r="U148" s="15"/>
      <c r="V148" s="14"/>
      <c r="W148" s="13"/>
      <c r="X148" s="15"/>
      <c r="Y148" s="15"/>
      <c r="Z148" s="25"/>
      <c r="AA148" s="29"/>
      <c r="AB148" s="30"/>
      <c r="AG148" s="34"/>
      <c r="AH148" s="31"/>
      <c r="AK148" s="268"/>
      <c r="AL148" s="268"/>
      <c r="AM148" s="31"/>
    </row>
    <row r="149" spans="1:42" x14ac:dyDescent="0.2">
      <c r="O149" s="9"/>
      <c r="Q149" s="28"/>
      <c r="R149" s="13"/>
      <c r="S149" s="15"/>
      <c r="T149" s="25"/>
      <c r="U149" s="15"/>
      <c r="V149" s="14"/>
      <c r="W149" s="13"/>
      <c r="X149" s="15"/>
      <c r="Y149" s="15"/>
      <c r="Z149" s="25"/>
      <c r="AA149" s="29"/>
      <c r="AB149" s="30"/>
    </row>
    <row r="150" spans="1:42" x14ac:dyDescent="0.2">
      <c r="A150" s="13"/>
      <c r="B150" s="13"/>
      <c r="C150" s="13"/>
      <c r="D150" s="14"/>
      <c r="E150" s="16"/>
      <c r="F150" s="14"/>
      <c r="G150" s="16"/>
      <c r="H150" s="16"/>
    </row>
    <row r="151" spans="1:42" x14ac:dyDescent="0.2">
      <c r="A151" s="13"/>
      <c r="B151" s="13"/>
      <c r="C151" s="13"/>
      <c r="D151" s="14"/>
      <c r="E151" s="16"/>
      <c r="F151" s="14"/>
      <c r="G151" s="16"/>
      <c r="H151" s="16"/>
    </row>
    <row r="165" spans="1:8" x14ac:dyDescent="0.2">
      <c r="A165" s="13"/>
      <c r="B165" s="15"/>
      <c r="C165" s="15"/>
      <c r="D165" s="15"/>
      <c r="E165" s="25"/>
      <c r="F165" s="15"/>
      <c r="G165" s="25"/>
      <c r="H165" s="25"/>
    </row>
    <row r="166" spans="1:8" x14ac:dyDescent="0.2">
      <c r="A166" s="13"/>
      <c r="B166" s="15"/>
      <c r="C166" s="15"/>
      <c r="D166" s="15"/>
      <c r="E166" s="25"/>
      <c r="F166" s="15"/>
      <c r="G166" s="25"/>
      <c r="H166" s="25"/>
    </row>
    <row r="167" spans="1:8" x14ac:dyDescent="0.2">
      <c r="A167" s="12"/>
      <c r="B167" s="13"/>
      <c r="C167" s="13"/>
      <c r="D167" s="14"/>
      <c r="E167" s="13"/>
      <c r="F167" s="14"/>
      <c r="G167" s="13"/>
      <c r="H167" s="13"/>
    </row>
    <row r="168" spans="1:8" x14ac:dyDescent="0.2">
      <c r="A168" s="12"/>
      <c r="B168" s="13"/>
      <c r="C168" s="13"/>
      <c r="D168" s="14"/>
      <c r="E168" s="13"/>
      <c r="F168" s="14"/>
      <c r="G168" s="13"/>
      <c r="H168" s="13"/>
    </row>
    <row r="169" spans="1:8" x14ac:dyDescent="0.2">
      <c r="A169" s="13"/>
      <c r="B169" s="13"/>
      <c r="C169" s="13"/>
      <c r="D169" s="14"/>
      <c r="E169" s="13"/>
      <c r="F169" s="14"/>
      <c r="G169" s="13"/>
      <c r="H169" s="13"/>
    </row>
    <row r="170" spans="1:8" x14ac:dyDescent="0.2">
      <c r="A170" s="13"/>
      <c r="B170" s="15"/>
      <c r="C170" s="15"/>
      <c r="D170" s="15"/>
      <c r="E170" s="15"/>
      <c r="F170" s="15"/>
      <c r="G170" s="15"/>
      <c r="H170" s="15"/>
    </row>
    <row r="171" spans="1:8" x14ac:dyDescent="0.2">
      <c r="A171" s="13"/>
      <c r="B171" s="13"/>
      <c r="C171" s="13"/>
      <c r="D171" s="15"/>
      <c r="E171" s="15"/>
      <c r="F171" s="15"/>
      <c r="G171" s="15"/>
      <c r="H171" s="15"/>
    </row>
    <row r="172" spans="1:8" x14ac:dyDescent="0.2">
      <c r="A172" s="13"/>
      <c r="B172" s="14"/>
      <c r="C172" s="13"/>
      <c r="D172" s="14"/>
      <c r="E172" s="13"/>
      <c r="F172" s="14"/>
      <c r="G172" s="13"/>
      <c r="H172" s="13"/>
    </row>
    <row r="173" spans="1:8" x14ac:dyDescent="0.2">
      <c r="A173" s="13"/>
      <c r="B173" s="15"/>
      <c r="C173" s="15"/>
      <c r="D173" s="15"/>
      <c r="E173" s="25"/>
      <c r="F173" s="15"/>
      <c r="G173" s="25"/>
      <c r="H173" s="25"/>
    </row>
    <row r="174" spans="1:8" x14ac:dyDescent="0.2">
      <c r="A174" s="13"/>
      <c r="B174" s="15"/>
      <c r="C174" s="15"/>
      <c r="D174" s="15"/>
      <c r="E174" s="25"/>
      <c r="F174" s="15"/>
      <c r="G174" s="25"/>
      <c r="H174" s="25"/>
    </row>
    <row r="175" spans="1:8" x14ac:dyDescent="0.2">
      <c r="A175" s="13"/>
      <c r="B175" s="15"/>
      <c r="C175" s="13"/>
      <c r="D175" s="15"/>
      <c r="E175" s="25"/>
      <c r="F175" s="15"/>
      <c r="G175" s="25"/>
      <c r="H175" s="25"/>
    </row>
    <row r="176" spans="1:8" x14ac:dyDescent="0.2">
      <c r="A176" s="13"/>
      <c r="B176" s="13"/>
      <c r="C176" s="13"/>
      <c r="D176" s="14"/>
      <c r="E176" s="13"/>
      <c r="F176" s="14"/>
      <c r="G176" s="13"/>
      <c r="H176" s="13"/>
    </row>
    <row r="177" spans="1:8" x14ac:dyDescent="0.2">
      <c r="A177" s="13"/>
      <c r="B177" s="13"/>
      <c r="C177" s="13"/>
      <c r="D177" s="14"/>
      <c r="E177" s="12"/>
      <c r="F177" s="15"/>
      <c r="G177" s="13"/>
      <c r="H177" s="13"/>
    </row>
    <row r="178" spans="1:8" x14ac:dyDescent="0.2">
      <c r="A178" s="13"/>
      <c r="B178" s="13"/>
      <c r="C178" s="13"/>
      <c r="D178" s="14"/>
      <c r="E178" s="13"/>
      <c r="F178" s="14"/>
      <c r="G178" s="13"/>
      <c r="H178" s="13"/>
    </row>
    <row r="179" spans="1:8" x14ac:dyDescent="0.2">
      <c r="A179" s="13"/>
      <c r="B179" s="13"/>
      <c r="C179" s="13"/>
      <c r="D179" s="14"/>
      <c r="E179" s="13"/>
      <c r="F179" s="14"/>
      <c r="G179" s="13"/>
      <c r="H179" s="13"/>
    </row>
    <row r="180" spans="1:8" x14ac:dyDescent="0.2">
      <c r="A180" s="13"/>
      <c r="B180" s="13"/>
      <c r="C180" s="13"/>
      <c r="D180" s="14"/>
      <c r="E180" s="13"/>
      <c r="F180" s="14"/>
      <c r="G180" s="13"/>
      <c r="H180" s="13"/>
    </row>
    <row r="181" spans="1:8" x14ac:dyDescent="0.2">
      <c r="A181" s="13"/>
      <c r="B181" s="13"/>
      <c r="C181" s="13"/>
      <c r="D181" s="14"/>
      <c r="E181" s="13"/>
      <c r="F181" s="14"/>
      <c r="G181" s="13"/>
      <c r="H181" s="13"/>
    </row>
    <row r="182" spans="1:8" x14ac:dyDescent="0.2">
      <c r="A182" s="13"/>
      <c r="B182" s="13"/>
      <c r="C182" s="13"/>
      <c r="D182" s="14"/>
      <c r="E182" s="13"/>
      <c r="F182" s="14"/>
      <c r="G182" s="13"/>
      <c r="H182" s="13"/>
    </row>
    <row r="183" spans="1:8" x14ac:dyDescent="0.2">
      <c r="A183" s="13"/>
      <c r="B183" s="13"/>
      <c r="C183" s="13"/>
      <c r="D183" s="14"/>
      <c r="E183" s="13"/>
      <c r="F183" s="14"/>
      <c r="G183" s="13"/>
      <c r="H183" s="13"/>
    </row>
    <row r="184" spans="1:8" x14ac:dyDescent="0.2">
      <c r="A184" s="13"/>
      <c r="B184" s="13"/>
      <c r="C184" s="13"/>
      <c r="D184" s="14"/>
      <c r="E184" s="13"/>
      <c r="F184" s="14"/>
      <c r="G184" s="13"/>
      <c r="H184" s="13"/>
    </row>
    <row r="185" spans="1:8" x14ac:dyDescent="0.2">
      <c r="A185" s="13"/>
      <c r="B185" s="13"/>
      <c r="C185" s="13"/>
      <c r="D185" s="14"/>
      <c r="E185" s="13"/>
      <c r="F185" s="14"/>
      <c r="G185" s="16"/>
      <c r="H185" s="13"/>
    </row>
    <row r="186" spans="1:8" x14ac:dyDescent="0.2">
      <c r="A186" s="12"/>
      <c r="B186" s="13"/>
      <c r="C186" s="13"/>
      <c r="D186" s="14"/>
      <c r="E186" s="13"/>
      <c r="F186" s="14"/>
      <c r="G186" s="13"/>
      <c r="H186" s="13"/>
    </row>
    <row r="187" spans="1:8" x14ac:dyDescent="0.2">
      <c r="A187" s="13"/>
      <c r="B187" s="13"/>
      <c r="C187" s="13"/>
      <c r="D187" s="14"/>
      <c r="E187" s="13"/>
      <c r="F187" s="14"/>
      <c r="G187" s="13"/>
      <c r="H187" s="13"/>
    </row>
    <row r="188" spans="1:8" x14ac:dyDescent="0.2">
      <c r="A188" s="13"/>
      <c r="B188" s="15"/>
      <c r="C188" s="15"/>
      <c r="D188" s="15"/>
      <c r="E188" s="15"/>
      <c r="F188" s="15"/>
      <c r="G188" s="15"/>
      <c r="H188" s="15"/>
    </row>
    <row r="189" spans="1:8" x14ac:dyDescent="0.2">
      <c r="A189" s="13"/>
      <c r="B189" s="13"/>
      <c r="C189" s="13"/>
      <c r="D189" s="15"/>
      <c r="E189" s="15"/>
      <c r="F189" s="15"/>
      <c r="G189" s="15"/>
      <c r="H189" s="15"/>
    </row>
    <row r="190" spans="1:8" x14ac:dyDescent="0.2">
      <c r="A190" s="13"/>
      <c r="B190" s="13"/>
      <c r="C190" s="13"/>
      <c r="D190" s="14"/>
      <c r="E190" s="13"/>
      <c r="F190" s="14"/>
      <c r="G190" s="13"/>
      <c r="H190" s="13"/>
    </row>
    <row r="191" spans="1:8" x14ac:dyDescent="0.2">
      <c r="A191" s="13"/>
      <c r="B191" s="15"/>
      <c r="C191" s="15"/>
      <c r="D191" s="15"/>
      <c r="E191" s="25"/>
      <c r="F191" s="15"/>
      <c r="G191" s="25"/>
      <c r="H191" s="25"/>
    </row>
    <row r="192" spans="1:8" x14ac:dyDescent="0.2">
      <c r="A192" s="13"/>
      <c r="B192" s="15"/>
      <c r="C192" s="15"/>
      <c r="D192" s="15"/>
      <c r="E192" s="25"/>
      <c r="F192" s="15"/>
      <c r="G192" s="25"/>
      <c r="H192" s="25"/>
    </row>
    <row r="193" spans="1:8" x14ac:dyDescent="0.2">
      <c r="A193" s="13"/>
      <c r="B193" s="15"/>
      <c r="C193" s="15"/>
      <c r="D193" s="15"/>
      <c r="E193" s="25"/>
      <c r="F193" s="15"/>
      <c r="G193" s="25"/>
      <c r="H193" s="25"/>
    </row>
    <row r="194" spans="1:8" x14ac:dyDescent="0.2">
      <c r="A194" s="13"/>
      <c r="B194" s="15"/>
      <c r="C194" s="15"/>
      <c r="D194" s="15"/>
      <c r="E194" s="25"/>
      <c r="F194" s="15"/>
      <c r="G194" s="25"/>
      <c r="H194" s="25"/>
    </row>
    <row r="195" spans="1:8" x14ac:dyDescent="0.2">
      <c r="A195" s="13"/>
      <c r="B195" s="15"/>
      <c r="C195" s="15"/>
      <c r="D195" s="15"/>
      <c r="E195" s="25"/>
      <c r="F195" s="15"/>
      <c r="G195" s="25"/>
      <c r="H195" s="25"/>
    </row>
    <row r="196" spans="1:8" x14ac:dyDescent="0.2">
      <c r="A196" s="13"/>
      <c r="B196" s="15"/>
      <c r="C196" s="13"/>
      <c r="D196" s="15"/>
      <c r="E196" s="25"/>
      <c r="F196" s="15"/>
      <c r="G196" s="25"/>
      <c r="H196" s="25"/>
    </row>
    <row r="197" spans="1:8" x14ac:dyDescent="0.2">
      <c r="A197" s="13"/>
      <c r="B197" s="13"/>
      <c r="C197" s="13"/>
      <c r="D197" s="14"/>
      <c r="E197" s="13"/>
      <c r="F197" s="14"/>
      <c r="G197" s="13"/>
      <c r="H197" s="13"/>
    </row>
    <row r="198" spans="1:8" x14ac:dyDescent="0.2">
      <c r="A198" s="13"/>
      <c r="B198" s="13"/>
      <c r="C198" s="13"/>
      <c r="D198" s="14"/>
      <c r="E198" s="13"/>
      <c r="F198" s="14"/>
      <c r="G198" s="13"/>
      <c r="H198" s="13"/>
    </row>
    <row r="212" spans="1:8" x14ac:dyDescent="0.2">
      <c r="A212" s="13"/>
      <c r="B212" s="15"/>
      <c r="C212" s="15"/>
      <c r="D212" s="15"/>
      <c r="E212" s="25"/>
      <c r="F212" s="15"/>
      <c r="G212" s="25"/>
      <c r="H212" s="25"/>
    </row>
    <row r="213" spans="1:8" x14ac:dyDescent="0.2">
      <c r="B213" s="9"/>
      <c r="C213" s="9"/>
      <c r="D213" s="9"/>
      <c r="E213" s="10"/>
      <c r="F213" s="9"/>
      <c r="G213" s="10"/>
      <c r="H213" s="10"/>
    </row>
    <row r="214" spans="1:8" x14ac:dyDescent="0.2">
      <c r="B214" s="9"/>
      <c r="C214" s="9"/>
      <c r="D214" s="9"/>
      <c r="E214" s="10"/>
      <c r="F214" s="9"/>
      <c r="G214" s="10"/>
      <c r="H214" s="10"/>
    </row>
    <row r="215" spans="1:8" x14ac:dyDescent="0.2">
      <c r="B215" s="9"/>
      <c r="C215" s="9"/>
      <c r="D215" s="9"/>
      <c r="E215" s="10"/>
      <c r="F215" s="9"/>
      <c r="G215" s="10"/>
      <c r="H215" s="10"/>
    </row>
    <row r="216" spans="1:8" x14ac:dyDescent="0.2">
      <c r="B216" s="9"/>
      <c r="D216" s="9"/>
      <c r="E216" s="10"/>
      <c r="F216" s="9"/>
      <c r="G216" s="10"/>
      <c r="H216" s="10"/>
    </row>
    <row r="217" spans="1:8" x14ac:dyDescent="0.2">
      <c r="D217" s="8"/>
      <c r="F217" s="8"/>
    </row>
    <row r="218" spans="1:8" x14ac:dyDescent="0.2">
      <c r="D218" s="9"/>
      <c r="F218" s="8"/>
    </row>
    <row r="219" spans="1:8" x14ac:dyDescent="0.2">
      <c r="D219" s="8"/>
      <c r="F219" s="8"/>
    </row>
    <row r="220" spans="1:8" x14ac:dyDescent="0.2">
      <c r="B220" s="9"/>
      <c r="C220" s="9"/>
      <c r="D220" s="9"/>
      <c r="E220" s="9"/>
      <c r="F220" s="9"/>
      <c r="G220" s="9"/>
      <c r="H220" s="9"/>
    </row>
    <row r="221" spans="1:8" x14ac:dyDescent="0.2">
      <c r="D221" s="9"/>
      <c r="E221" s="9"/>
      <c r="F221" s="9"/>
      <c r="G221" s="9"/>
      <c r="H221" s="9"/>
    </row>
    <row r="222" spans="1:8" x14ac:dyDescent="0.2">
      <c r="D222" s="8"/>
      <c r="F222" s="8"/>
    </row>
    <row r="223" spans="1:8" x14ac:dyDescent="0.2">
      <c r="B223" s="9"/>
      <c r="C223" s="9"/>
      <c r="D223" s="9"/>
      <c r="E223" s="10"/>
      <c r="F223" s="9"/>
      <c r="G223" s="10"/>
      <c r="H223" s="10"/>
    </row>
    <row r="224" spans="1:8" x14ac:dyDescent="0.2">
      <c r="B224" s="9"/>
      <c r="C224" s="9"/>
      <c r="D224" s="9"/>
      <c r="E224" s="10"/>
      <c r="F224" s="9"/>
      <c r="G224" s="10"/>
      <c r="H224" s="10"/>
    </row>
    <row r="225" spans="2:8" x14ac:dyDescent="0.2">
      <c r="B225" s="9"/>
      <c r="C225" s="9"/>
      <c r="D225" s="9"/>
      <c r="E225" s="10"/>
      <c r="F225" s="9"/>
      <c r="G225" s="10"/>
      <c r="H225" s="10"/>
    </row>
    <row r="226" spans="2:8" x14ac:dyDescent="0.2">
      <c r="B226" s="9"/>
      <c r="C226" s="9"/>
      <c r="D226" s="9"/>
      <c r="E226" s="10"/>
      <c r="F226" s="9"/>
      <c r="G226" s="10"/>
      <c r="H226" s="10"/>
    </row>
    <row r="227" spans="2:8" x14ac:dyDescent="0.2">
      <c r="B227" s="9"/>
      <c r="C227" s="9"/>
      <c r="D227" s="9"/>
      <c r="E227" s="10"/>
      <c r="F227" s="9"/>
      <c r="G227" s="10"/>
      <c r="H227" s="10"/>
    </row>
    <row r="228" spans="2:8" x14ac:dyDescent="0.2">
      <c r="B228" s="9"/>
      <c r="C228" s="9"/>
      <c r="D228" s="9"/>
      <c r="E228" s="10"/>
      <c r="F228" s="9"/>
      <c r="G228" s="10"/>
      <c r="H228" s="10"/>
    </row>
    <row r="229" spans="2:8" x14ac:dyDescent="0.2">
      <c r="B229" s="8"/>
      <c r="D229" s="9"/>
      <c r="E229" s="10"/>
      <c r="F229" s="8"/>
      <c r="G229" s="10"/>
      <c r="H229" s="10"/>
    </row>
    <row r="230" spans="2:8" x14ac:dyDescent="0.2">
      <c r="D230" s="8"/>
      <c r="F230" s="9"/>
    </row>
    <row r="231" spans="2:8" x14ac:dyDescent="0.2">
      <c r="D231" s="8"/>
      <c r="E231" s="5"/>
      <c r="F231" s="8"/>
      <c r="G231" s="5"/>
      <c r="H231" s="5"/>
    </row>
    <row r="232" spans="2:8" x14ac:dyDescent="0.2">
      <c r="D232" s="8"/>
      <c r="E232" s="2"/>
      <c r="F232" s="8"/>
    </row>
    <row r="265" spans="9:16" x14ac:dyDescent="0.2">
      <c r="I265" s="11"/>
      <c r="J265" s="11"/>
      <c r="K265" s="11"/>
      <c r="L265" s="11"/>
      <c r="M265" s="11"/>
      <c r="N265" s="11"/>
      <c r="O265" s="11"/>
      <c r="P265" s="11"/>
    </row>
    <row r="266" spans="9:16" x14ac:dyDescent="0.2">
      <c r="I266" s="11"/>
      <c r="J266" s="11"/>
      <c r="K266" s="11"/>
      <c r="L266" s="11"/>
      <c r="M266" s="11"/>
      <c r="N266" s="11"/>
      <c r="O266" s="11"/>
      <c r="P266" s="11"/>
    </row>
    <row r="267" spans="9:16" x14ac:dyDescent="0.2">
      <c r="I267" s="11"/>
      <c r="J267" s="11"/>
      <c r="K267" s="11"/>
      <c r="L267" s="11"/>
      <c r="M267" s="11"/>
      <c r="N267" s="11"/>
      <c r="O267" s="11"/>
      <c r="P267" s="11"/>
    </row>
    <row r="268" spans="9:16" x14ac:dyDescent="0.2">
      <c r="I268" s="11"/>
      <c r="J268" s="11"/>
      <c r="K268" s="11"/>
      <c r="L268" s="11"/>
      <c r="M268" s="11"/>
      <c r="N268" s="11"/>
      <c r="O268" s="11"/>
      <c r="P268" s="11"/>
    </row>
    <row r="269" spans="9:16" x14ac:dyDescent="0.2">
      <c r="I269" s="11"/>
      <c r="J269" s="11"/>
      <c r="K269" s="11"/>
      <c r="L269" s="11"/>
      <c r="M269" s="11"/>
      <c r="N269" s="11"/>
      <c r="O269" s="11"/>
      <c r="P269" s="11"/>
    </row>
    <row r="270" spans="9:16" x14ac:dyDescent="0.2">
      <c r="I270" s="11"/>
      <c r="J270" s="11"/>
      <c r="K270" s="11"/>
      <c r="L270" s="11"/>
      <c r="M270" s="11"/>
      <c r="N270" s="11"/>
      <c r="O270" s="11"/>
      <c r="P270" s="11"/>
    </row>
    <row r="271" spans="9:16" x14ac:dyDescent="0.2">
      <c r="I271" s="11"/>
      <c r="J271" s="11"/>
      <c r="K271" s="11"/>
      <c r="L271" s="11"/>
      <c r="M271" s="11"/>
      <c r="N271" s="11"/>
      <c r="O271" s="11"/>
      <c r="P271" s="11"/>
    </row>
    <row r="272" spans="9:16" x14ac:dyDescent="0.2">
      <c r="I272" s="11"/>
      <c r="J272" s="11"/>
      <c r="K272" s="11"/>
      <c r="L272" s="11"/>
      <c r="M272" s="11"/>
      <c r="N272" s="11"/>
      <c r="O272" s="11"/>
      <c r="P272" s="11"/>
    </row>
    <row r="273" spans="1:16" x14ac:dyDescent="0.2">
      <c r="I273" s="11"/>
      <c r="J273" s="11"/>
      <c r="K273" s="11"/>
      <c r="L273" s="11"/>
      <c r="M273" s="11"/>
      <c r="N273" s="11"/>
      <c r="O273" s="11"/>
      <c r="P273" s="11"/>
    </row>
    <row r="274" spans="1:16" x14ac:dyDescent="0.2">
      <c r="I274" s="11"/>
      <c r="J274" s="11"/>
      <c r="K274" s="11"/>
      <c r="L274" s="11"/>
      <c r="M274" s="11"/>
      <c r="N274" s="11"/>
      <c r="O274" s="11"/>
      <c r="P274" s="11"/>
    </row>
    <row r="275" spans="1:16" x14ac:dyDescent="0.2">
      <c r="I275" s="11"/>
      <c r="J275" s="11"/>
      <c r="K275" s="11"/>
      <c r="L275" s="11"/>
      <c r="M275" s="11"/>
      <c r="N275" s="11"/>
      <c r="O275" s="11"/>
      <c r="P275" s="11"/>
    </row>
    <row r="276" spans="1:16" x14ac:dyDescent="0.2">
      <c r="I276" s="11"/>
      <c r="J276" s="11"/>
      <c r="K276" s="11"/>
      <c r="L276" s="11"/>
      <c r="M276" s="11"/>
      <c r="N276" s="11"/>
      <c r="O276" s="11"/>
      <c r="P276" s="11"/>
    </row>
    <row r="277" spans="1:16" x14ac:dyDescent="0.2">
      <c r="I277" s="11"/>
      <c r="J277" s="11"/>
      <c r="K277" s="11"/>
      <c r="L277" s="11"/>
      <c r="M277" s="11"/>
      <c r="N277" s="11"/>
      <c r="O277" s="11"/>
      <c r="P277" s="11"/>
    </row>
    <row r="278" spans="1:16" x14ac:dyDescent="0.2">
      <c r="I278" s="11"/>
      <c r="J278" s="11"/>
      <c r="K278" s="11"/>
      <c r="L278" s="11"/>
      <c r="M278" s="11"/>
      <c r="N278" s="11"/>
      <c r="O278" s="11"/>
      <c r="P278" s="11"/>
    </row>
    <row r="279" spans="1:16" x14ac:dyDescent="0.2">
      <c r="D279" s="8"/>
      <c r="F279" s="8"/>
      <c r="G279" s="5"/>
      <c r="I279" s="11"/>
      <c r="J279" s="11"/>
      <c r="K279" s="11"/>
      <c r="L279" s="11"/>
      <c r="M279" s="11"/>
      <c r="N279" s="11"/>
      <c r="O279" s="11"/>
      <c r="P279" s="11"/>
    </row>
    <row r="280" spans="1:16" x14ac:dyDescent="0.2">
      <c r="D280" s="8"/>
      <c r="F280" s="8"/>
      <c r="G280" s="5"/>
      <c r="I280" s="11"/>
      <c r="J280" s="11"/>
      <c r="K280" s="11"/>
      <c r="L280" s="11"/>
      <c r="M280" s="11"/>
      <c r="N280" s="11"/>
      <c r="O280" s="11"/>
      <c r="P280" s="11"/>
    </row>
    <row r="281" spans="1:16" x14ac:dyDescent="0.2">
      <c r="D281" s="8"/>
      <c r="F281" s="8"/>
      <c r="I281" s="11"/>
      <c r="J281" s="11"/>
      <c r="K281" s="11"/>
      <c r="L281" s="11"/>
      <c r="M281" s="11"/>
      <c r="N281" s="11"/>
      <c r="O281" s="11"/>
      <c r="P281" s="11"/>
    </row>
    <row r="282" spans="1:16" x14ac:dyDescent="0.2">
      <c r="D282" s="8"/>
      <c r="E282" s="2"/>
      <c r="F282" s="9"/>
      <c r="I282" s="11"/>
      <c r="J282" s="11"/>
      <c r="K282" s="11"/>
      <c r="L282" s="11"/>
      <c r="M282" s="11"/>
      <c r="N282" s="11"/>
      <c r="O282" s="11"/>
      <c r="P282" s="11"/>
    </row>
    <row r="283" spans="1:16" x14ac:dyDescent="0.2">
      <c r="A283" s="2"/>
      <c r="D283" s="8"/>
      <c r="F283" s="8"/>
      <c r="I283" s="11"/>
      <c r="J283" s="11"/>
      <c r="K283" s="11"/>
      <c r="L283" s="11"/>
      <c r="M283" s="11"/>
      <c r="N283" s="11"/>
      <c r="O283" s="11"/>
      <c r="P283" s="11"/>
    </row>
    <row r="284" spans="1:16" x14ac:dyDescent="0.2">
      <c r="I284" s="11"/>
      <c r="J284" s="11"/>
      <c r="K284" s="11"/>
      <c r="L284" s="11"/>
      <c r="M284" s="11"/>
      <c r="N284" s="11"/>
      <c r="O284" s="11"/>
      <c r="P284" s="11"/>
    </row>
    <row r="285" spans="1:16" x14ac:dyDescent="0.2">
      <c r="I285" s="11"/>
      <c r="J285" s="11"/>
      <c r="K285" s="11"/>
      <c r="L285" s="11"/>
      <c r="M285" s="11"/>
      <c r="N285" s="11"/>
      <c r="O285" s="11"/>
      <c r="P285" s="11"/>
    </row>
    <row r="286" spans="1:16" x14ac:dyDescent="0.2">
      <c r="I286" s="11"/>
      <c r="J286" s="11"/>
      <c r="K286" s="11"/>
      <c r="L286" s="11"/>
      <c r="M286" s="11"/>
      <c r="N286" s="11"/>
      <c r="O286" s="11"/>
      <c r="P286" s="11"/>
    </row>
    <row r="287" spans="1:16" x14ac:dyDescent="0.2">
      <c r="I287" s="11"/>
      <c r="J287" s="11"/>
      <c r="K287" s="11"/>
      <c r="L287" s="11"/>
      <c r="M287" s="11"/>
      <c r="N287" s="11"/>
      <c r="O287" s="11"/>
      <c r="P287" s="11"/>
    </row>
    <row r="288" spans="1:16" x14ac:dyDescent="0.2">
      <c r="I288" s="11"/>
      <c r="J288" s="11"/>
      <c r="K288" s="11"/>
      <c r="L288" s="11"/>
      <c r="M288" s="11"/>
      <c r="N288" s="11"/>
      <c r="O288" s="11"/>
      <c r="P288" s="11"/>
    </row>
    <row r="289" spans="9:16" x14ac:dyDescent="0.2">
      <c r="I289" s="11"/>
      <c r="J289" s="11"/>
      <c r="K289" s="11"/>
      <c r="L289" s="11"/>
      <c r="M289" s="11"/>
      <c r="N289" s="11"/>
      <c r="O289" s="11"/>
      <c r="P289" s="11"/>
    </row>
    <row r="291" spans="9:16" x14ac:dyDescent="0.2">
      <c r="I291" s="11"/>
      <c r="J291" s="11"/>
      <c r="K291" s="11"/>
      <c r="L291" s="11"/>
      <c r="M291" s="11"/>
      <c r="N291" s="11"/>
      <c r="O291" s="11"/>
      <c r="P291" s="11"/>
    </row>
    <row r="292" spans="9:16" x14ac:dyDescent="0.2">
      <c r="I292" s="11"/>
      <c r="J292" s="11"/>
      <c r="K292" s="11"/>
      <c r="L292" s="11"/>
      <c r="M292" s="11"/>
      <c r="N292" s="11"/>
      <c r="O292" s="11"/>
      <c r="P292" s="11"/>
    </row>
    <row r="293" spans="9:16" x14ac:dyDescent="0.2">
      <c r="I293" s="11"/>
      <c r="J293" s="11"/>
      <c r="K293" s="11"/>
      <c r="L293" s="11"/>
      <c r="M293" s="11"/>
      <c r="N293" s="11"/>
      <c r="O293" s="11"/>
      <c r="P293" s="11"/>
    </row>
    <row r="294" spans="9:16" x14ac:dyDescent="0.2">
      <c r="I294" s="11"/>
      <c r="J294" s="11"/>
      <c r="K294" s="11"/>
      <c r="L294" s="11"/>
      <c r="M294" s="11"/>
      <c r="N294" s="11"/>
      <c r="O294" s="11"/>
      <c r="P294" s="11"/>
    </row>
    <row r="295" spans="9:16" x14ac:dyDescent="0.2">
      <c r="I295" s="11"/>
      <c r="J295" s="11"/>
      <c r="K295" s="11"/>
      <c r="L295" s="11"/>
      <c r="M295" s="11"/>
      <c r="N295" s="11"/>
      <c r="O295" s="11"/>
      <c r="P295" s="11"/>
    </row>
    <row r="296" spans="9:16" x14ac:dyDescent="0.2">
      <c r="I296" s="11"/>
      <c r="J296" s="11"/>
      <c r="K296" s="11"/>
      <c r="L296" s="11"/>
      <c r="M296" s="11"/>
      <c r="N296" s="11"/>
      <c r="O296" s="11"/>
      <c r="P296" s="11"/>
    </row>
    <row r="297" spans="9:16" x14ac:dyDescent="0.2">
      <c r="I297" s="11"/>
      <c r="J297" s="11"/>
      <c r="K297" s="11"/>
      <c r="L297" s="11"/>
      <c r="M297" s="11"/>
      <c r="N297" s="11"/>
      <c r="O297" s="11"/>
      <c r="P297" s="11"/>
    </row>
    <row r="298" spans="9:16" x14ac:dyDescent="0.2">
      <c r="I298" s="11"/>
      <c r="J298" s="11"/>
      <c r="K298" s="11"/>
      <c r="L298" s="11"/>
      <c r="M298" s="11"/>
      <c r="N298" s="11"/>
      <c r="O298" s="11"/>
      <c r="P298" s="11"/>
    </row>
    <row r="299" spans="9:16" x14ac:dyDescent="0.2">
      <c r="I299" s="11"/>
      <c r="J299" s="11"/>
      <c r="K299" s="11"/>
      <c r="L299" s="11"/>
      <c r="M299" s="11"/>
      <c r="N299" s="11"/>
      <c r="O299" s="11"/>
      <c r="P299" s="11"/>
    </row>
    <row r="300" spans="9:16" x14ac:dyDescent="0.2">
      <c r="I300" s="11"/>
      <c r="J300" s="11"/>
      <c r="K300" s="11"/>
      <c r="L300" s="11"/>
      <c r="M300" s="11"/>
      <c r="N300" s="11"/>
      <c r="O300" s="11"/>
      <c r="P300" s="11"/>
    </row>
    <row r="301" spans="9:16" x14ac:dyDescent="0.2">
      <c r="I301" s="11"/>
      <c r="J301" s="11"/>
      <c r="K301" s="11"/>
      <c r="L301" s="11"/>
      <c r="M301" s="11"/>
      <c r="N301" s="11"/>
      <c r="O301" s="11"/>
      <c r="P301" s="11"/>
    </row>
    <row r="302" spans="9:16" x14ac:dyDescent="0.2">
      <c r="I302" s="11"/>
      <c r="J302" s="11"/>
      <c r="K302" s="11"/>
      <c r="L302" s="11"/>
      <c r="M302" s="11"/>
      <c r="N302" s="11"/>
      <c r="O302" s="11"/>
      <c r="P302" s="11"/>
    </row>
    <row r="303" spans="9:16" x14ac:dyDescent="0.2">
      <c r="I303" s="11"/>
      <c r="J303" s="11"/>
      <c r="K303" s="11"/>
      <c r="L303" s="11"/>
      <c r="M303" s="11"/>
      <c r="N303" s="11"/>
      <c r="O303" s="11"/>
      <c r="P303" s="11"/>
    </row>
    <row r="304" spans="9:16" x14ac:dyDescent="0.2">
      <c r="I304" s="11"/>
      <c r="J304" s="11"/>
      <c r="K304" s="11"/>
      <c r="L304" s="11"/>
      <c r="M304" s="11"/>
      <c r="N304" s="11"/>
      <c r="O304" s="11"/>
      <c r="P304" s="11"/>
    </row>
    <row r="305" spans="1:16" x14ac:dyDescent="0.2">
      <c r="I305" s="11"/>
      <c r="J305" s="11"/>
      <c r="K305" s="11"/>
      <c r="L305" s="11"/>
      <c r="M305" s="11"/>
      <c r="N305" s="11"/>
      <c r="O305" s="11"/>
      <c r="P305" s="11"/>
    </row>
    <row r="306" spans="1:16" x14ac:dyDescent="0.2">
      <c r="I306" s="11"/>
      <c r="J306" s="11"/>
      <c r="K306" s="11"/>
      <c r="L306" s="11"/>
      <c r="M306" s="11"/>
      <c r="N306" s="11"/>
      <c r="O306" s="11"/>
      <c r="P306" s="11"/>
    </row>
    <row r="307" spans="1:16" x14ac:dyDescent="0.2">
      <c r="I307" s="11"/>
      <c r="J307" s="11"/>
      <c r="K307" s="11"/>
      <c r="L307" s="11"/>
      <c r="M307" s="11"/>
      <c r="N307" s="11"/>
      <c r="O307" s="11"/>
      <c r="P307" s="11"/>
    </row>
    <row r="308" spans="1:16" x14ac:dyDescent="0.2">
      <c r="I308" s="11"/>
      <c r="J308" s="11"/>
      <c r="K308" s="11"/>
      <c r="L308" s="11"/>
      <c r="M308" s="11"/>
      <c r="N308" s="11"/>
      <c r="O308" s="11"/>
      <c r="P308" s="11"/>
    </row>
    <row r="309" spans="1:16" x14ac:dyDescent="0.2">
      <c r="I309" s="11"/>
      <c r="J309" s="11"/>
      <c r="K309" s="11"/>
      <c r="L309" s="11"/>
      <c r="M309" s="11"/>
      <c r="N309" s="11"/>
      <c r="O309" s="11"/>
      <c r="P309" s="11"/>
    </row>
    <row r="310" spans="1:16" x14ac:dyDescent="0.2">
      <c r="I310" s="11"/>
      <c r="J310" s="11"/>
      <c r="K310" s="11"/>
      <c r="L310" s="11"/>
      <c r="M310" s="11"/>
      <c r="N310" s="11"/>
      <c r="O310" s="11"/>
      <c r="P310" s="11"/>
    </row>
    <row r="311" spans="1:16" x14ac:dyDescent="0.2">
      <c r="B311" s="9"/>
      <c r="D311" s="9"/>
      <c r="E311" s="10"/>
      <c r="F311" s="9"/>
      <c r="G311" s="10"/>
      <c r="H311" s="10"/>
      <c r="I311" s="11"/>
      <c r="J311" s="11"/>
      <c r="K311" s="11"/>
      <c r="L311" s="11"/>
      <c r="M311" s="11"/>
      <c r="N311" s="11"/>
      <c r="O311" s="11"/>
      <c r="P311" s="11"/>
    </row>
    <row r="312" spans="1:16" x14ac:dyDescent="0.2">
      <c r="D312" s="8"/>
      <c r="F312" s="8"/>
      <c r="I312" s="11"/>
      <c r="J312" s="11"/>
      <c r="K312" s="11"/>
      <c r="L312" s="11"/>
      <c r="M312" s="11"/>
      <c r="N312" s="11"/>
      <c r="O312" s="11"/>
      <c r="P312" s="11"/>
    </row>
    <row r="313" spans="1:16" x14ac:dyDescent="0.2">
      <c r="A313" s="2"/>
      <c r="D313" s="8"/>
      <c r="F313" s="8"/>
      <c r="I313" s="11"/>
      <c r="J313" s="11"/>
      <c r="K313" s="11"/>
      <c r="L313" s="11"/>
      <c r="M313" s="11"/>
      <c r="N313" s="11"/>
      <c r="O313" s="11"/>
      <c r="P313" s="11"/>
    </row>
    <row r="314" spans="1:16" x14ac:dyDescent="0.2">
      <c r="B314" s="9"/>
      <c r="C314" s="9"/>
      <c r="D314" s="9"/>
      <c r="E314" s="9"/>
      <c r="F314" s="9"/>
      <c r="G314" s="9"/>
      <c r="H314" s="9"/>
      <c r="I314" s="11"/>
      <c r="J314" s="11"/>
      <c r="K314" s="11"/>
      <c r="L314" s="11"/>
      <c r="M314" s="11"/>
      <c r="N314" s="11"/>
      <c r="O314" s="11"/>
      <c r="P314" s="11"/>
    </row>
    <row r="315" spans="1:16" x14ac:dyDescent="0.2">
      <c r="D315" s="9"/>
      <c r="E315" s="9"/>
      <c r="F315" s="9"/>
      <c r="G315" s="9"/>
      <c r="H315" s="9"/>
      <c r="I315" s="11"/>
      <c r="J315" s="11"/>
      <c r="K315" s="11"/>
      <c r="L315" s="11"/>
      <c r="M315" s="11"/>
      <c r="N315" s="11"/>
      <c r="O315" s="11"/>
      <c r="P315" s="11"/>
    </row>
    <row r="316" spans="1:16" x14ac:dyDescent="0.2">
      <c r="D316" s="8"/>
      <c r="F316" s="8"/>
      <c r="I316" s="11"/>
      <c r="J316" s="11"/>
      <c r="K316" s="11"/>
      <c r="L316" s="11"/>
      <c r="M316" s="11"/>
      <c r="N316" s="11"/>
      <c r="O316" s="11"/>
      <c r="P316" s="11"/>
    </row>
    <row r="317" spans="1:16" x14ac:dyDescent="0.2">
      <c r="B317" s="9"/>
      <c r="C317" s="9"/>
      <c r="D317" s="9"/>
      <c r="E317" s="10"/>
      <c r="F317" s="9"/>
      <c r="G317" s="10"/>
      <c r="H317" s="10"/>
      <c r="I317" s="11"/>
      <c r="J317" s="11"/>
      <c r="K317" s="11"/>
      <c r="L317" s="11"/>
      <c r="M317" s="11"/>
      <c r="N317" s="11"/>
      <c r="O317" s="11"/>
      <c r="P317" s="11"/>
    </row>
    <row r="318" spans="1:16" x14ac:dyDescent="0.2">
      <c r="B318" s="9"/>
      <c r="C318" s="9"/>
      <c r="D318" s="9"/>
      <c r="E318" s="10"/>
      <c r="F318" s="9"/>
      <c r="G318" s="10"/>
      <c r="H318" s="10"/>
      <c r="I318" s="11"/>
      <c r="J318" s="11"/>
      <c r="K318" s="11"/>
      <c r="L318" s="11"/>
      <c r="M318" s="11"/>
      <c r="N318" s="11"/>
      <c r="O318" s="11"/>
      <c r="P318" s="11"/>
    </row>
    <row r="319" spans="1:16" x14ac:dyDescent="0.2">
      <c r="B319" s="9"/>
      <c r="C319" s="9"/>
      <c r="D319" s="9"/>
      <c r="E319" s="10"/>
      <c r="F319" s="9"/>
      <c r="G319" s="10"/>
      <c r="H319" s="10"/>
      <c r="I319" s="11"/>
      <c r="J319" s="11"/>
      <c r="K319" s="11"/>
      <c r="L319" s="11"/>
      <c r="M319" s="11"/>
      <c r="N319" s="11"/>
      <c r="O319" s="11"/>
      <c r="P319" s="11"/>
    </row>
    <row r="320" spans="1:16" x14ac:dyDescent="0.2">
      <c r="B320" s="9"/>
      <c r="C320" s="9"/>
      <c r="D320" s="9"/>
      <c r="E320" s="10"/>
      <c r="F320" s="9"/>
      <c r="G320" s="10"/>
      <c r="H320" s="10"/>
      <c r="I320" s="11"/>
      <c r="J320" s="11"/>
      <c r="K320" s="11"/>
      <c r="L320" s="11"/>
      <c r="M320" s="11"/>
      <c r="N320" s="11"/>
      <c r="O320" s="11"/>
      <c r="P320" s="11"/>
    </row>
    <row r="321" spans="2:16" x14ac:dyDescent="0.2">
      <c r="B321" s="9"/>
      <c r="C321" s="9"/>
      <c r="D321" s="9"/>
      <c r="E321" s="10"/>
      <c r="F321" s="9"/>
      <c r="G321" s="10"/>
      <c r="H321" s="10"/>
      <c r="I321" s="11"/>
      <c r="J321" s="11"/>
      <c r="K321" s="11"/>
      <c r="L321" s="11"/>
      <c r="M321" s="11"/>
      <c r="N321" s="11"/>
      <c r="O321" s="11"/>
      <c r="P321" s="11"/>
    </row>
    <row r="322" spans="2:16" x14ac:dyDescent="0.2">
      <c r="B322" s="9"/>
      <c r="C322" s="9"/>
      <c r="D322" s="9"/>
      <c r="E322" s="10"/>
      <c r="F322" s="9"/>
      <c r="G322" s="10"/>
      <c r="H322" s="10"/>
      <c r="I322" s="11"/>
      <c r="J322" s="11"/>
      <c r="K322" s="11"/>
      <c r="L322" s="11"/>
      <c r="M322" s="11"/>
      <c r="N322" s="11"/>
      <c r="O322" s="11"/>
      <c r="P322" s="11"/>
    </row>
    <row r="323" spans="2:16" x14ac:dyDescent="0.2">
      <c r="B323" s="9"/>
      <c r="D323" s="9"/>
      <c r="E323" s="10"/>
      <c r="F323" s="9"/>
      <c r="G323" s="10"/>
      <c r="H323" s="10"/>
      <c r="I323" s="11"/>
      <c r="J323" s="11"/>
      <c r="K323" s="11"/>
      <c r="L323" s="11"/>
      <c r="M323" s="11"/>
      <c r="N323" s="11"/>
      <c r="O323" s="11"/>
      <c r="P323" s="11"/>
    </row>
    <row r="324" spans="2:16" x14ac:dyDescent="0.2">
      <c r="D324" s="8"/>
      <c r="F324" s="8"/>
      <c r="I324" s="11"/>
      <c r="J324" s="11"/>
      <c r="K324" s="11"/>
      <c r="L324" s="11"/>
      <c r="M324" s="11"/>
      <c r="N324" s="11"/>
      <c r="O324" s="11"/>
      <c r="P324" s="11"/>
    </row>
    <row r="325" spans="2:16" x14ac:dyDescent="0.2">
      <c r="I325" s="11"/>
      <c r="J325" s="11"/>
      <c r="K325" s="11"/>
      <c r="L325" s="11"/>
      <c r="M325" s="11"/>
      <c r="N325" s="11"/>
      <c r="O325" s="11"/>
      <c r="P325" s="11"/>
    </row>
    <row r="326" spans="2:16" x14ac:dyDescent="0.2">
      <c r="I326" s="11"/>
      <c r="J326" s="11"/>
      <c r="K326" s="11"/>
      <c r="L326" s="11"/>
      <c r="M326" s="11"/>
      <c r="N326" s="11"/>
      <c r="O326" s="11"/>
      <c r="P326" s="11"/>
    </row>
    <row r="327" spans="2:16" x14ac:dyDescent="0.2">
      <c r="I327" s="11"/>
      <c r="J327" s="11"/>
      <c r="K327" s="11"/>
      <c r="L327" s="11"/>
      <c r="M327" s="11"/>
      <c r="N327" s="11"/>
      <c r="O327" s="11"/>
      <c r="P327" s="11"/>
    </row>
    <row r="328" spans="2:16" x14ac:dyDescent="0.2">
      <c r="I328" s="11"/>
      <c r="J328" s="11"/>
      <c r="K328" s="11"/>
      <c r="L328" s="11"/>
      <c r="M328" s="11"/>
      <c r="N328" s="11"/>
      <c r="O328" s="11"/>
      <c r="P328" s="11"/>
    </row>
    <row r="329" spans="2:16" x14ac:dyDescent="0.2">
      <c r="I329" s="11"/>
      <c r="J329" s="11"/>
      <c r="K329" s="11"/>
      <c r="L329" s="11"/>
      <c r="M329" s="11"/>
      <c r="N329" s="11"/>
      <c r="O329" s="11"/>
      <c r="P329" s="11"/>
    </row>
    <row r="330" spans="2:16" x14ac:dyDescent="0.2">
      <c r="I330" s="11"/>
      <c r="J330" s="11"/>
      <c r="K330" s="11"/>
      <c r="L330" s="11"/>
      <c r="M330" s="11"/>
      <c r="N330" s="11"/>
      <c r="O330" s="11"/>
      <c r="P330" s="11"/>
    </row>
    <row r="331" spans="2:16" x14ac:dyDescent="0.2">
      <c r="I331" s="11"/>
      <c r="J331" s="11"/>
      <c r="K331" s="11"/>
      <c r="L331" s="11"/>
      <c r="M331" s="11"/>
      <c r="N331" s="11"/>
      <c r="O331" s="11"/>
      <c r="P331" s="11"/>
    </row>
    <row r="332" spans="2:16" x14ac:dyDescent="0.2">
      <c r="I332" s="11"/>
      <c r="J332" s="11"/>
      <c r="K332" s="11"/>
      <c r="L332" s="11"/>
      <c r="M332" s="11"/>
      <c r="N332" s="11"/>
      <c r="O332" s="11"/>
      <c r="P332" s="11"/>
    </row>
    <row r="333" spans="2:16" x14ac:dyDescent="0.2">
      <c r="I333" s="11"/>
      <c r="J333" s="11"/>
      <c r="K333" s="11"/>
      <c r="L333" s="11"/>
      <c r="M333" s="11"/>
      <c r="N333" s="11"/>
      <c r="O333" s="11"/>
      <c r="P333" s="11"/>
    </row>
    <row r="334" spans="2:16" x14ac:dyDescent="0.2">
      <c r="I334" s="11"/>
      <c r="J334" s="11"/>
      <c r="K334" s="11"/>
      <c r="L334" s="11"/>
      <c r="M334" s="11"/>
      <c r="N334" s="11"/>
      <c r="O334" s="11"/>
      <c r="P334" s="11"/>
    </row>
    <row r="335" spans="2:16" x14ac:dyDescent="0.2">
      <c r="B335" s="9"/>
      <c r="D335" s="9"/>
      <c r="E335" s="10"/>
      <c r="F335" s="9"/>
      <c r="G335" s="10"/>
      <c r="H335" s="10"/>
      <c r="I335" s="11"/>
      <c r="J335" s="11"/>
      <c r="K335" s="11"/>
      <c r="L335" s="11"/>
      <c r="M335" s="11"/>
      <c r="N335" s="11"/>
      <c r="O335" s="11"/>
      <c r="P335" s="11"/>
    </row>
    <row r="336" spans="2:16" x14ac:dyDescent="0.2">
      <c r="D336" s="8"/>
      <c r="E336" s="9"/>
      <c r="F336" s="9"/>
      <c r="G336" s="5"/>
      <c r="H336" s="5"/>
      <c r="I336" s="11"/>
      <c r="J336" s="11"/>
      <c r="K336" s="11"/>
      <c r="L336" s="11"/>
      <c r="M336" s="11"/>
      <c r="N336" s="11"/>
      <c r="O336" s="11"/>
      <c r="P336" s="11"/>
    </row>
    <row r="337" spans="9:16" x14ac:dyDescent="0.2">
      <c r="I337" s="11"/>
      <c r="J337" s="11"/>
      <c r="K337" s="11"/>
      <c r="L337" s="11"/>
      <c r="M337" s="11"/>
      <c r="N337" s="11"/>
      <c r="O337" s="11"/>
      <c r="P337" s="11"/>
    </row>
    <row r="338" spans="9:16" x14ac:dyDescent="0.2">
      <c r="I338" s="11"/>
      <c r="J338" s="11"/>
      <c r="K338" s="11"/>
      <c r="L338" s="11"/>
      <c r="M338" s="11"/>
      <c r="N338" s="11"/>
      <c r="O338" s="11"/>
      <c r="P338" s="11"/>
    </row>
    <row r="339" spans="9:16" x14ac:dyDescent="0.2">
      <c r="I339" s="11"/>
      <c r="J339" s="11"/>
      <c r="K339" s="11"/>
      <c r="L339" s="11"/>
      <c r="M339" s="11"/>
      <c r="N339" s="11"/>
      <c r="O339" s="11"/>
      <c r="P339" s="11"/>
    </row>
    <row r="340" spans="9:16" x14ac:dyDescent="0.2">
      <c r="I340" s="11"/>
      <c r="J340" s="11"/>
      <c r="K340" s="11"/>
      <c r="L340" s="11"/>
      <c r="M340" s="11"/>
      <c r="N340" s="11"/>
      <c r="O340" s="11"/>
      <c r="P340" s="11"/>
    </row>
    <row r="341" spans="9:16" x14ac:dyDescent="0.2">
      <c r="I341" s="11"/>
      <c r="J341" s="11"/>
      <c r="K341" s="11"/>
      <c r="L341" s="11"/>
      <c r="M341" s="11"/>
      <c r="N341" s="11"/>
      <c r="O341" s="11"/>
      <c r="P341" s="11"/>
    </row>
    <row r="342" spans="9:16" x14ac:dyDescent="0.2">
      <c r="I342" s="11"/>
      <c r="J342" s="11"/>
      <c r="K342" s="11"/>
      <c r="L342" s="11"/>
      <c r="M342" s="11"/>
      <c r="N342" s="11"/>
      <c r="O342" s="11"/>
      <c r="P342" s="11"/>
    </row>
    <row r="343" spans="9:16" x14ac:dyDescent="0.2">
      <c r="I343" s="11"/>
      <c r="J343" s="11"/>
      <c r="K343" s="11"/>
      <c r="L343" s="11"/>
      <c r="M343" s="11"/>
      <c r="N343" s="11"/>
      <c r="O343" s="11"/>
      <c r="P343" s="11"/>
    </row>
    <row r="344" spans="9:16" x14ac:dyDescent="0.2">
      <c r="I344" s="11"/>
      <c r="J344" s="11"/>
      <c r="K344" s="11"/>
      <c r="L344" s="11"/>
      <c r="M344" s="11"/>
      <c r="N344" s="11"/>
      <c r="O344" s="11"/>
      <c r="P344" s="11"/>
    </row>
    <row r="345" spans="9:16" x14ac:dyDescent="0.2">
      <c r="I345" s="11"/>
      <c r="J345" s="11"/>
      <c r="K345" s="11"/>
      <c r="L345" s="11"/>
      <c r="M345" s="11"/>
      <c r="N345" s="11"/>
      <c r="O345" s="11"/>
      <c r="P345" s="11"/>
    </row>
    <row r="346" spans="9:16" x14ac:dyDescent="0.2">
      <c r="I346" s="11"/>
      <c r="J346" s="11"/>
      <c r="K346" s="11"/>
      <c r="L346" s="11"/>
      <c r="M346" s="11"/>
      <c r="N346" s="11"/>
      <c r="O346" s="11"/>
      <c r="P346" s="11"/>
    </row>
    <row r="347" spans="9:16" x14ac:dyDescent="0.2">
      <c r="I347" s="11"/>
      <c r="J347" s="11"/>
      <c r="K347" s="11"/>
      <c r="L347" s="11"/>
      <c r="M347" s="11"/>
      <c r="N347" s="11"/>
      <c r="O347" s="11"/>
      <c r="P347" s="11"/>
    </row>
    <row r="348" spans="9:16" x14ac:dyDescent="0.2">
      <c r="I348" s="11"/>
      <c r="J348" s="11"/>
      <c r="K348" s="11"/>
      <c r="L348" s="11"/>
      <c r="M348" s="11"/>
      <c r="N348" s="11"/>
      <c r="O348" s="11"/>
      <c r="P348" s="11"/>
    </row>
    <row r="349" spans="9:16" x14ac:dyDescent="0.2">
      <c r="I349" s="11"/>
      <c r="J349" s="11"/>
      <c r="K349" s="11"/>
      <c r="L349" s="11"/>
      <c r="M349" s="11"/>
      <c r="N349" s="11"/>
      <c r="O349" s="11"/>
      <c r="P349" s="11"/>
    </row>
    <row r="350" spans="9:16" x14ac:dyDescent="0.2">
      <c r="I350" s="11"/>
      <c r="J350" s="11"/>
      <c r="K350" s="11"/>
      <c r="L350" s="11"/>
      <c r="M350" s="11"/>
      <c r="N350" s="11"/>
      <c r="O350" s="11"/>
      <c r="P350" s="11"/>
    </row>
    <row r="351" spans="9:16" x14ac:dyDescent="0.2">
      <c r="I351" s="11"/>
      <c r="J351" s="11"/>
      <c r="K351" s="11"/>
      <c r="L351" s="11"/>
      <c r="M351" s="11"/>
      <c r="N351" s="11"/>
      <c r="O351" s="11"/>
      <c r="P351" s="11"/>
    </row>
    <row r="352" spans="9:16" x14ac:dyDescent="0.2">
      <c r="I352" s="11"/>
      <c r="J352" s="11"/>
      <c r="K352" s="11"/>
      <c r="L352" s="11"/>
      <c r="M352" s="11"/>
      <c r="N352" s="11"/>
      <c r="O352" s="11"/>
      <c r="P352" s="11"/>
    </row>
    <row r="353" spans="1:16" x14ac:dyDescent="0.2">
      <c r="I353" s="11"/>
      <c r="J353" s="11"/>
      <c r="K353" s="11"/>
      <c r="L353" s="11"/>
      <c r="M353" s="11"/>
      <c r="N353" s="11"/>
      <c r="O353" s="11"/>
      <c r="P353" s="11"/>
    </row>
    <row r="354" spans="1:16" x14ac:dyDescent="0.2">
      <c r="I354" s="11"/>
      <c r="J354" s="11"/>
      <c r="K354" s="11"/>
      <c r="L354" s="11"/>
      <c r="M354" s="11"/>
      <c r="N354" s="11"/>
      <c r="O354" s="11"/>
      <c r="P354" s="11"/>
    </row>
    <row r="355" spans="1:16" x14ac:dyDescent="0.2">
      <c r="I355" s="11"/>
      <c r="J355" s="11"/>
      <c r="K355" s="11"/>
      <c r="L355" s="11"/>
      <c r="M355" s="11"/>
      <c r="N355" s="11"/>
      <c r="O355" s="11"/>
      <c r="P355" s="11"/>
    </row>
    <row r="356" spans="1:16" x14ac:dyDescent="0.2">
      <c r="I356" s="11"/>
      <c r="J356" s="11"/>
      <c r="K356" s="11"/>
      <c r="L356" s="11"/>
      <c r="M356" s="11"/>
      <c r="N356" s="11"/>
      <c r="O356" s="11"/>
      <c r="P356" s="11"/>
    </row>
    <row r="357" spans="1:16" x14ac:dyDescent="0.2">
      <c r="I357" s="11"/>
      <c r="J357" s="11"/>
      <c r="K357" s="11"/>
      <c r="L357" s="11"/>
      <c r="M357" s="11"/>
      <c r="N357" s="11"/>
      <c r="O357" s="11"/>
      <c r="P357" s="11"/>
    </row>
    <row r="358" spans="1:16" x14ac:dyDescent="0.2">
      <c r="I358" s="11"/>
      <c r="J358" s="11"/>
      <c r="K358" s="11"/>
      <c r="L358" s="11"/>
      <c r="M358" s="11"/>
      <c r="N358" s="11"/>
      <c r="O358" s="11"/>
      <c r="P358" s="11"/>
    </row>
    <row r="359" spans="1:16" x14ac:dyDescent="0.2">
      <c r="I359" s="11"/>
      <c r="J359" s="11"/>
      <c r="K359" s="11"/>
      <c r="L359" s="11"/>
      <c r="M359" s="11"/>
      <c r="N359" s="11"/>
      <c r="O359" s="11"/>
      <c r="P359" s="11"/>
    </row>
    <row r="360" spans="1:16" x14ac:dyDescent="0.2">
      <c r="I360" s="11"/>
      <c r="J360" s="11"/>
      <c r="K360" s="11"/>
      <c r="L360" s="11"/>
      <c r="M360" s="11"/>
      <c r="N360" s="11"/>
      <c r="O360" s="11"/>
      <c r="P360" s="11"/>
    </row>
    <row r="361" spans="1:16" x14ac:dyDescent="0.2">
      <c r="I361" s="11"/>
      <c r="J361" s="11"/>
      <c r="K361" s="11"/>
      <c r="L361" s="11"/>
      <c r="M361" s="11"/>
      <c r="N361" s="11"/>
      <c r="O361" s="11"/>
      <c r="P361" s="11"/>
    </row>
    <row r="362" spans="1:16" x14ac:dyDescent="0.2">
      <c r="D362" s="8"/>
      <c r="F362" s="8"/>
      <c r="I362" s="11"/>
      <c r="J362" s="11"/>
      <c r="K362" s="11"/>
      <c r="L362" s="11"/>
      <c r="M362" s="11"/>
      <c r="N362" s="11"/>
      <c r="O362" s="11"/>
      <c r="P362" s="11"/>
    </row>
    <row r="363" spans="1:16" x14ac:dyDescent="0.2">
      <c r="A363" s="2"/>
      <c r="D363" s="8"/>
      <c r="F363" s="8"/>
      <c r="I363" s="11"/>
      <c r="J363" s="11"/>
      <c r="K363" s="11"/>
      <c r="L363" s="11"/>
      <c r="M363" s="11"/>
      <c r="N363" s="11"/>
      <c r="O363" s="11"/>
      <c r="P363" s="11"/>
    </row>
    <row r="364" spans="1:16" x14ac:dyDescent="0.2">
      <c r="B364" s="9"/>
      <c r="C364" s="9"/>
      <c r="D364" s="9"/>
      <c r="E364" s="9"/>
      <c r="F364" s="9"/>
      <c r="G364" s="9"/>
      <c r="H364" s="9"/>
      <c r="I364" s="11"/>
      <c r="J364" s="11"/>
      <c r="K364" s="11"/>
      <c r="L364" s="11"/>
      <c r="M364" s="11"/>
      <c r="N364" s="11"/>
      <c r="O364" s="11"/>
      <c r="P364" s="11"/>
    </row>
    <row r="365" spans="1:16" x14ac:dyDescent="0.2">
      <c r="D365" s="9"/>
      <c r="E365" s="9"/>
      <c r="F365" s="9"/>
      <c r="G365" s="9"/>
      <c r="H365" s="9"/>
      <c r="I365" s="11"/>
      <c r="J365" s="11"/>
      <c r="K365" s="11"/>
      <c r="L365" s="11"/>
      <c r="M365" s="11"/>
      <c r="N365" s="11"/>
      <c r="O365" s="11"/>
      <c r="P365" s="11"/>
    </row>
    <row r="366" spans="1:16" x14ac:dyDescent="0.2">
      <c r="D366" s="8"/>
      <c r="F366" s="8"/>
      <c r="I366" s="11"/>
      <c r="J366" s="11"/>
      <c r="K366" s="11"/>
      <c r="L366" s="11"/>
      <c r="M366" s="11"/>
      <c r="N366" s="11"/>
      <c r="O366" s="11"/>
      <c r="P366" s="11"/>
    </row>
    <row r="367" spans="1:16" x14ac:dyDescent="0.2">
      <c r="B367" s="9"/>
      <c r="C367" s="9"/>
      <c r="D367" s="9"/>
      <c r="E367" s="10"/>
      <c r="F367" s="9"/>
      <c r="G367" s="10"/>
      <c r="H367" s="10"/>
      <c r="I367" s="11"/>
      <c r="J367" s="11"/>
      <c r="K367" s="11"/>
      <c r="L367" s="11"/>
      <c r="M367" s="11"/>
      <c r="N367" s="11"/>
      <c r="O367" s="11"/>
      <c r="P367" s="11"/>
    </row>
    <row r="368" spans="1:16" x14ac:dyDescent="0.2">
      <c r="B368" s="9"/>
      <c r="C368" s="9"/>
      <c r="D368" s="9"/>
      <c r="E368" s="10"/>
      <c r="F368" s="9"/>
      <c r="G368" s="10"/>
      <c r="H368" s="10"/>
      <c r="I368" s="11"/>
      <c r="J368" s="11"/>
      <c r="K368" s="11"/>
      <c r="L368" s="11"/>
      <c r="M368" s="11"/>
      <c r="N368" s="11"/>
      <c r="O368" s="11"/>
      <c r="P368" s="11"/>
    </row>
    <row r="369" spans="2:16" x14ac:dyDescent="0.2">
      <c r="B369" s="9"/>
      <c r="C369" s="9"/>
      <c r="D369" s="9"/>
      <c r="E369" s="10"/>
      <c r="F369" s="9"/>
      <c r="G369" s="10"/>
      <c r="H369" s="10"/>
      <c r="I369" s="11"/>
      <c r="J369" s="11"/>
      <c r="K369" s="11"/>
      <c r="L369" s="11"/>
      <c r="M369" s="11"/>
      <c r="N369" s="11"/>
      <c r="O369" s="11"/>
      <c r="P369" s="11"/>
    </row>
    <row r="370" spans="2:16" x14ac:dyDescent="0.2">
      <c r="B370" s="9"/>
      <c r="C370" s="9"/>
      <c r="D370" s="9"/>
      <c r="E370" s="10"/>
      <c r="F370" s="9"/>
      <c r="G370" s="10"/>
      <c r="H370" s="10"/>
      <c r="I370" s="11"/>
      <c r="J370" s="11"/>
      <c r="K370" s="11"/>
      <c r="L370" s="11"/>
      <c r="M370" s="11"/>
      <c r="N370" s="11"/>
      <c r="O370" s="11"/>
      <c r="P370" s="11"/>
    </row>
    <row r="371" spans="2:16" x14ac:dyDescent="0.2">
      <c r="B371" s="9"/>
      <c r="C371" s="9"/>
      <c r="D371" s="9"/>
      <c r="E371" s="10"/>
      <c r="F371" s="9"/>
      <c r="G371" s="10"/>
      <c r="H371" s="10"/>
      <c r="I371" s="11"/>
      <c r="J371" s="11"/>
      <c r="K371" s="11"/>
      <c r="L371" s="11"/>
      <c r="M371" s="11"/>
      <c r="N371" s="11"/>
      <c r="O371" s="11"/>
      <c r="P371" s="11"/>
    </row>
    <row r="372" spans="2:16" x14ac:dyDescent="0.2">
      <c r="B372" s="9"/>
      <c r="C372" s="9"/>
      <c r="D372" s="9"/>
      <c r="E372" s="10"/>
      <c r="F372" s="9"/>
      <c r="G372" s="10"/>
      <c r="H372" s="10"/>
      <c r="I372" s="11"/>
      <c r="J372" s="11"/>
      <c r="K372" s="11"/>
      <c r="L372" s="11"/>
      <c r="M372" s="11"/>
      <c r="N372" s="11"/>
      <c r="O372" s="11"/>
      <c r="P372" s="11"/>
    </row>
    <row r="373" spans="2:16" x14ac:dyDescent="0.2">
      <c r="B373" s="9"/>
      <c r="C373" s="9"/>
      <c r="D373" s="9"/>
      <c r="E373" s="10"/>
      <c r="F373" s="9"/>
      <c r="G373" s="10"/>
      <c r="H373" s="10"/>
      <c r="I373" s="11"/>
      <c r="J373" s="11"/>
      <c r="K373" s="11"/>
      <c r="L373" s="11"/>
      <c r="M373" s="11"/>
      <c r="N373" s="11"/>
      <c r="O373" s="11"/>
      <c r="P373" s="11"/>
    </row>
    <row r="374" spans="2:16" x14ac:dyDescent="0.2">
      <c r="B374" s="9"/>
      <c r="C374" s="9"/>
      <c r="D374" s="9"/>
      <c r="E374" s="10"/>
      <c r="F374" s="9"/>
      <c r="G374" s="10"/>
      <c r="H374" s="10"/>
      <c r="I374" s="11"/>
      <c r="J374" s="11"/>
      <c r="K374" s="11"/>
      <c r="L374" s="11"/>
      <c r="M374" s="11"/>
      <c r="N374" s="11"/>
      <c r="O374" s="11"/>
      <c r="P374" s="11"/>
    </row>
    <row r="375" spans="2:16" x14ac:dyDescent="0.2">
      <c r="B375" s="9"/>
      <c r="C375" s="9"/>
      <c r="D375" s="9"/>
      <c r="E375" s="10"/>
      <c r="F375" s="9"/>
      <c r="G375" s="10"/>
      <c r="H375" s="10"/>
      <c r="I375" s="11"/>
      <c r="J375" s="11"/>
      <c r="K375" s="11"/>
      <c r="L375" s="11"/>
      <c r="M375" s="11"/>
      <c r="N375" s="11"/>
      <c r="O375" s="11"/>
      <c r="P375" s="11"/>
    </row>
    <row r="376" spans="2:16" x14ac:dyDescent="0.2">
      <c r="B376" s="9"/>
      <c r="C376" s="9"/>
      <c r="D376" s="9"/>
      <c r="E376" s="10"/>
      <c r="F376" s="9"/>
      <c r="G376" s="10"/>
      <c r="H376" s="10"/>
      <c r="I376" s="11"/>
      <c r="J376" s="11"/>
      <c r="K376" s="11"/>
      <c r="L376" s="11"/>
      <c r="M376" s="11"/>
      <c r="N376" s="11"/>
      <c r="O376" s="11"/>
      <c r="P376" s="11"/>
    </row>
    <row r="377" spans="2:16" x14ac:dyDescent="0.2">
      <c r="B377" s="9"/>
      <c r="D377" s="9"/>
      <c r="E377" s="10"/>
      <c r="F377" s="9"/>
      <c r="G377" s="10"/>
      <c r="H377" s="10"/>
      <c r="I377" s="11"/>
      <c r="J377" s="11"/>
      <c r="K377" s="11"/>
      <c r="L377" s="11"/>
      <c r="M377" s="11"/>
      <c r="N377" s="11"/>
      <c r="O377" s="11"/>
      <c r="P377" s="11"/>
    </row>
    <row r="378" spans="2:16" x14ac:dyDescent="0.2">
      <c r="D378" s="8"/>
      <c r="E378" s="5"/>
      <c r="F378" s="8"/>
      <c r="G378" s="5"/>
      <c r="H378" s="5"/>
      <c r="I378" s="11"/>
      <c r="J378" s="11"/>
      <c r="K378" s="11"/>
      <c r="L378" s="11"/>
      <c r="M378" s="11"/>
      <c r="N378" s="11"/>
      <c r="O378" s="11"/>
      <c r="P378" s="11"/>
    </row>
    <row r="379" spans="2:16" x14ac:dyDescent="0.2">
      <c r="D379" s="8"/>
      <c r="E379" s="5"/>
      <c r="F379" s="8"/>
      <c r="G379" s="5"/>
      <c r="H379" s="5"/>
      <c r="I379" s="11"/>
      <c r="J379" s="11"/>
      <c r="K379" s="11"/>
      <c r="L379" s="11"/>
      <c r="M379" s="11"/>
      <c r="N379" s="11"/>
      <c r="O379" s="11"/>
      <c r="P379" s="11"/>
    </row>
    <row r="380" spans="2:16" x14ac:dyDescent="0.2">
      <c r="D380" s="8"/>
      <c r="E380" s="5"/>
      <c r="F380" s="8"/>
      <c r="G380" s="5"/>
      <c r="H380" s="5"/>
      <c r="I380" s="11"/>
      <c r="J380" s="11"/>
      <c r="K380" s="11"/>
      <c r="L380" s="11"/>
      <c r="M380" s="11"/>
      <c r="N380" s="11"/>
      <c r="O380" s="11"/>
      <c r="P380" s="11"/>
    </row>
    <row r="381" spans="2:16" x14ac:dyDescent="0.2">
      <c r="D381" s="8"/>
      <c r="E381" s="5"/>
      <c r="F381" s="8"/>
      <c r="G381" s="5"/>
      <c r="H381" s="5"/>
      <c r="I381" s="11"/>
      <c r="J381" s="11"/>
      <c r="K381" s="11"/>
      <c r="L381" s="11"/>
      <c r="M381" s="11"/>
      <c r="N381" s="11"/>
      <c r="O381" s="11"/>
      <c r="P381" s="11"/>
    </row>
    <row r="382" spans="2:16" x14ac:dyDescent="0.2">
      <c r="D382" s="8"/>
      <c r="E382" s="5"/>
      <c r="F382" s="8"/>
      <c r="G382" s="5"/>
      <c r="H382" s="5"/>
      <c r="I382" s="11"/>
      <c r="J382" s="11"/>
      <c r="K382" s="11"/>
      <c r="L382" s="11"/>
      <c r="M382" s="11"/>
      <c r="N382" s="11"/>
      <c r="O382" s="11"/>
      <c r="P382" s="11"/>
    </row>
    <row r="383" spans="2:16" x14ac:dyDescent="0.2">
      <c r="D383" s="8"/>
      <c r="E383" s="5"/>
      <c r="F383" s="8"/>
      <c r="G383" s="5"/>
      <c r="H383" s="5"/>
      <c r="I383" s="11"/>
      <c r="J383" s="11"/>
      <c r="K383" s="11"/>
      <c r="L383" s="11"/>
      <c r="M383" s="11"/>
      <c r="N383" s="11"/>
      <c r="O383" s="11"/>
      <c r="P383" s="11"/>
    </row>
    <row r="384" spans="2:16" x14ac:dyDescent="0.2">
      <c r="D384" s="8"/>
      <c r="E384" s="5"/>
      <c r="F384" s="8"/>
      <c r="G384" s="5"/>
      <c r="H384" s="5"/>
      <c r="I384" s="11"/>
      <c r="J384" s="11"/>
      <c r="K384" s="11"/>
      <c r="L384" s="11"/>
      <c r="M384" s="11"/>
      <c r="N384" s="11"/>
      <c r="O384" s="11"/>
      <c r="P384" s="11"/>
    </row>
    <row r="385" spans="4:16" x14ac:dyDescent="0.2">
      <c r="D385" s="8"/>
      <c r="E385" s="5"/>
      <c r="F385" s="8"/>
      <c r="G385" s="5"/>
      <c r="H385" s="5"/>
      <c r="I385" s="11"/>
      <c r="J385" s="11"/>
      <c r="K385" s="11"/>
      <c r="L385" s="11"/>
      <c r="M385" s="11"/>
      <c r="N385" s="11"/>
      <c r="O385" s="11"/>
      <c r="P385" s="11"/>
    </row>
    <row r="386" spans="4:16" x14ac:dyDescent="0.2">
      <c r="D386" s="8"/>
      <c r="E386" s="2"/>
      <c r="F386" s="9"/>
      <c r="G386" s="5"/>
      <c r="H386" s="5"/>
      <c r="I386" s="11"/>
      <c r="J386" s="11"/>
      <c r="K386" s="11"/>
      <c r="L386" s="11"/>
      <c r="M386" s="11"/>
      <c r="N386" s="11"/>
      <c r="O386" s="11"/>
      <c r="P386" s="11"/>
    </row>
    <row r="387" spans="4:16" x14ac:dyDescent="0.2">
      <c r="D387" s="8"/>
      <c r="E387" s="5"/>
      <c r="F387" s="8"/>
      <c r="G387" s="5"/>
      <c r="H387" s="5"/>
      <c r="I387" s="11"/>
      <c r="J387" s="11"/>
      <c r="K387" s="11"/>
      <c r="L387" s="11"/>
      <c r="M387" s="11"/>
      <c r="N387" s="11"/>
      <c r="O387" s="11"/>
      <c r="P387" s="11"/>
    </row>
    <row r="388" spans="4:16" x14ac:dyDescent="0.2">
      <c r="D388" s="8"/>
      <c r="F388" s="8"/>
      <c r="I388" s="11"/>
      <c r="J388" s="11"/>
      <c r="K388" s="11"/>
      <c r="L388" s="11"/>
      <c r="M388" s="11"/>
      <c r="N388" s="11"/>
      <c r="O388" s="11"/>
      <c r="P388" s="11"/>
    </row>
    <row r="389" spans="4:16" x14ac:dyDescent="0.2">
      <c r="I389" s="11"/>
      <c r="J389" s="11"/>
      <c r="K389" s="11"/>
      <c r="L389" s="11"/>
      <c r="M389" s="11"/>
      <c r="N389" s="11"/>
      <c r="O389" s="11"/>
      <c r="P389" s="11"/>
    </row>
    <row r="390" spans="4:16" x14ac:dyDescent="0.2">
      <c r="I390" s="11"/>
      <c r="J390" s="11"/>
      <c r="K390" s="11"/>
      <c r="L390" s="11"/>
      <c r="M390" s="11"/>
      <c r="N390" s="11"/>
      <c r="O390" s="11"/>
      <c r="P390" s="11"/>
    </row>
    <row r="391" spans="4:16" x14ac:dyDescent="0.2">
      <c r="I391" s="11"/>
      <c r="J391" s="11"/>
      <c r="K391" s="11"/>
      <c r="L391" s="11"/>
      <c r="M391" s="11"/>
      <c r="N391" s="11"/>
      <c r="O391" s="11"/>
      <c r="P391" s="11"/>
    </row>
    <row r="392" spans="4:16" x14ac:dyDescent="0.2">
      <c r="I392" s="11"/>
      <c r="J392" s="11"/>
      <c r="K392" s="11"/>
      <c r="L392" s="11"/>
      <c r="M392" s="11"/>
      <c r="N392" s="11"/>
      <c r="O392" s="11"/>
      <c r="P392" s="11"/>
    </row>
    <row r="393" spans="4:16" x14ac:dyDescent="0.2">
      <c r="I393" s="11"/>
      <c r="J393" s="11"/>
      <c r="K393" s="11"/>
      <c r="L393" s="11"/>
      <c r="M393" s="11"/>
      <c r="N393" s="11"/>
      <c r="O393" s="11"/>
      <c r="P393" s="11"/>
    </row>
    <row r="394" spans="4:16" x14ac:dyDescent="0.2">
      <c r="I394" s="11"/>
      <c r="J394" s="11"/>
      <c r="K394" s="11"/>
      <c r="L394" s="11"/>
      <c r="M394" s="11"/>
      <c r="N394" s="11"/>
      <c r="O394" s="11"/>
      <c r="P394" s="11"/>
    </row>
    <row r="395" spans="4:16" x14ac:dyDescent="0.2">
      <c r="I395" s="11"/>
      <c r="J395" s="11"/>
      <c r="K395" s="11"/>
      <c r="L395" s="11"/>
      <c r="M395" s="11"/>
      <c r="N395" s="11"/>
      <c r="O395" s="11"/>
      <c r="P395" s="11"/>
    </row>
    <row r="396" spans="4:16" x14ac:dyDescent="0.2">
      <c r="I396" s="11"/>
      <c r="J396" s="11"/>
      <c r="K396" s="11"/>
      <c r="L396" s="11"/>
      <c r="M396" s="11"/>
      <c r="N396" s="11"/>
      <c r="O396" s="11"/>
      <c r="P396" s="11"/>
    </row>
    <row r="397" spans="4:16" x14ac:dyDescent="0.2">
      <c r="I397" s="11"/>
      <c r="J397" s="11"/>
      <c r="K397" s="11"/>
      <c r="L397" s="11"/>
      <c r="M397" s="11"/>
      <c r="N397" s="11"/>
      <c r="O397" s="11"/>
      <c r="P397" s="11"/>
    </row>
    <row r="398" spans="4:16" x14ac:dyDescent="0.2">
      <c r="I398" s="11"/>
      <c r="J398" s="11"/>
      <c r="K398" s="11"/>
      <c r="L398" s="11"/>
      <c r="M398" s="11"/>
      <c r="N398" s="11"/>
      <c r="O398" s="11"/>
      <c r="P398" s="11"/>
    </row>
    <row r="399" spans="4:16" x14ac:dyDescent="0.2">
      <c r="D399" s="8"/>
      <c r="E399" s="5"/>
      <c r="F399" s="8"/>
      <c r="I399" s="11"/>
      <c r="J399" s="11"/>
      <c r="K399" s="11"/>
      <c r="L399" s="11"/>
      <c r="M399" s="11"/>
      <c r="N399" s="11"/>
      <c r="O399" s="11"/>
      <c r="P399" s="11"/>
    </row>
    <row r="400" spans="4:16" x14ac:dyDescent="0.2">
      <c r="D400" s="8"/>
      <c r="F400" s="8"/>
      <c r="I400" s="11"/>
      <c r="J400" s="11"/>
      <c r="K400" s="11"/>
      <c r="L400" s="11"/>
      <c r="M400" s="11"/>
      <c r="N400" s="11"/>
      <c r="O400" s="11"/>
      <c r="P400" s="11"/>
    </row>
    <row r="401" spans="4:16" x14ac:dyDescent="0.2">
      <c r="D401" s="8"/>
      <c r="F401" s="8"/>
      <c r="I401" s="11"/>
      <c r="J401" s="11"/>
      <c r="K401" s="11"/>
      <c r="L401" s="11"/>
      <c r="M401" s="11"/>
      <c r="N401" s="11"/>
      <c r="O401" s="11"/>
      <c r="P401" s="11"/>
    </row>
    <row r="402" spans="4:16" x14ac:dyDescent="0.2">
      <c r="I402" s="11"/>
      <c r="J402" s="11"/>
      <c r="K402" s="11"/>
      <c r="L402" s="11"/>
      <c r="M402" s="11"/>
      <c r="N402" s="11"/>
      <c r="O402" s="11"/>
      <c r="P402" s="11"/>
    </row>
    <row r="403" spans="4:16" x14ac:dyDescent="0.2">
      <c r="I403" s="11"/>
      <c r="J403" s="11"/>
      <c r="K403" s="11"/>
      <c r="L403" s="11"/>
      <c r="M403" s="11"/>
      <c r="N403" s="11"/>
      <c r="O403" s="11"/>
      <c r="P403" s="11"/>
    </row>
    <row r="404" spans="4:16" x14ac:dyDescent="0.2">
      <c r="I404" s="11"/>
      <c r="J404" s="11"/>
      <c r="K404" s="11"/>
      <c r="L404" s="11"/>
      <c r="M404" s="11"/>
      <c r="N404" s="11"/>
      <c r="O404" s="11"/>
      <c r="P404" s="11"/>
    </row>
    <row r="405" spans="4:16" x14ac:dyDescent="0.2">
      <c r="I405" s="11"/>
      <c r="J405" s="11"/>
      <c r="K405" s="11"/>
      <c r="L405" s="11"/>
      <c r="M405" s="11"/>
      <c r="N405" s="11"/>
      <c r="O405" s="11"/>
      <c r="P405" s="11"/>
    </row>
    <row r="406" spans="4:16" x14ac:dyDescent="0.2">
      <c r="I406" s="11"/>
      <c r="J406" s="11"/>
      <c r="K406" s="11"/>
      <c r="L406" s="11"/>
      <c r="M406" s="11"/>
      <c r="N406" s="11"/>
      <c r="O406" s="11"/>
      <c r="P406" s="11"/>
    </row>
    <row r="407" spans="4:16" x14ac:dyDescent="0.2">
      <c r="I407" s="11"/>
      <c r="J407" s="11"/>
      <c r="K407" s="11"/>
      <c r="L407" s="11"/>
      <c r="M407" s="11"/>
      <c r="N407" s="11"/>
      <c r="O407" s="11"/>
      <c r="P407" s="11"/>
    </row>
    <row r="408" spans="4:16" x14ac:dyDescent="0.2">
      <c r="I408" s="11"/>
      <c r="J408" s="11"/>
      <c r="K408" s="11"/>
      <c r="L408" s="11"/>
      <c r="M408" s="11"/>
      <c r="N408" s="11"/>
      <c r="O408" s="11"/>
      <c r="P408" s="11"/>
    </row>
    <row r="409" spans="4:16" x14ac:dyDescent="0.2">
      <c r="I409" s="11"/>
      <c r="J409" s="11"/>
      <c r="K409" s="11"/>
      <c r="L409" s="11"/>
      <c r="M409" s="11"/>
      <c r="N409" s="11"/>
      <c r="O409" s="11"/>
      <c r="P409" s="11"/>
    </row>
    <row r="410" spans="4:16" x14ac:dyDescent="0.2">
      <c r="I410" s="11"/>
      <c r="J410" s="11"/>
      <c r="K410" s="11"/>
      <c r="L410" s="11"/>
      <c r="M410" s="11"/>
      <c r="N410" s="11"/>
      <c r="O410" s="11"/>
      <c r="P410" s="11"/>
    </row>
    <row r="411" spans="4:16" x14ac:dyDescent="0.2">
      <c r="I411" s="11"/>
      <c r="J411" s="11"/>
      <c r="K411" s="11"/>
      <c r="L411" s="11"/>
      <c r="M411" s="11"/>
      <c r="N411" s="11"/>
      <c r="O411" s="11"/>
      <c r="P411" s="11"/>
    </row>
    <row r="412" spans="4:16" x14ac:dyDescent="0.2">
      <c r="I412" s="11"/>
      <c r="J412" s="11"/>
      <c r="K412" s="11"/>
      <c r="L412" s="11"/>
      <c r="M412" s="11"/>
      <c r="N412" s="11"/>
      <c r="O412" s="11"/>
      <c r="P412" s="11"/>
    </row>
    <row r="413" spans="4:16" x14ac:dyDescent="0.2">
      <c r="I413" s="11"/>
      <c r="J413" s="11"/>
      <c r="K413" s="11"/>
      <c r="L413" s="11"/>
      <c r="M413" s="11"/>
      <c r="N413" s="11"/>
      <c r="O413" s="11"/>
      <c r="P413" s="11"/>
    </row>
    <row r="414" spans="4:16" x14ac:dyDescent="0.2">
      <c r="I414" s="11"/>
      <c r="J414" s="11"/>
      <c r="K414" s="11"/>
      <c r="L414" s="11"/>
      <c r="M414" s="11"/>
      <c r="N414" s="11"/>
      <c r="O414" s="11"/>
      <c r="P414" s="11"/>
    </row>
    <row r="415" spans="4:16" x14ac:dyDescent="0.2">
      <c r="I415" s="11"/>
      <c r="J415" s="11"/>
      <c r="K415" s="11"/>
      <c r="L415" s="11"/>
      <c r="M415" s="11"/>
      <c r="N415" s="11"/>
      <c r="O415" s="11"/>
      <c r="P415" s="11"/>
    </row>
    <row r="416" spans="4:16" x14ac:dyDescent="0.2">
      <c r="I416" s="11"/>
      <c r="J416" s="11"/>
      <c r="K416" s="11"/>
      <c r="L416" s="11"/>
      <c r="M416" s="11"/>
      <c r="N416" s="11"/>
      <c r="O416" s="11"/>
      <c r="P416" s="11"/>
    </row>
    <row r="417" spans="4:16" x14ac:dyDescent="0.2">
      <c r="I417" s="11"/>
      <c r="J417" s="11"/>
      <c r="K417" s="11"/>
      <c r="L417" s="11"/>
      <c r="M417" s="11"/>
      <c r="N417" s="11"/>
      <c r="O417" s="11"/>
      <c r="P417" s="11"/>
    </row>
    <row r="418" spans="4:16" x14ac:dyDescent="0.2">
      <c r="I418" s="11"/>
      <c r="J418" s="11"/>
      <c r="K418" s="11"/>
      <c r="L418" s="11"/>
      <c r="M418" s="11"/>
      <c r="N418" s="11"/>
      <c r="O418" s="11"/>
      <c r="P418" s="11"/>
    </row>
    <row r="419" spans="4:16" x14ac:dyDescent="0.2">
      <c r="I419" s="11"/>
      <c r="J419" s="11"/>
      <c r="K419" s="11"/>
      <c r="L419" s="11"/>
      <c r="M419" s="11"/>
      <c r="N419" s="11"/>
      <c r="O419" s="11"/>
      <c r="P419" s="11"/>
    </row>
    <row r="420" spans="4:16" x14ac:dyDescent="0.2">
      <c r="D420" s="8"/>
      <c r="E420" s="5"/>
      <c r="F420" s="8"/>
      <c r="G420" s="5"/>
      <c r="H420" s="5"/>
      <c r="I420" s="11"/>
      <c r="J420" s="11"/>
      <c r="K420" s="11"/>
      <c r="L420" s="11"/>
      <c r="M420" s="11"/>
      <c r="N420" s="11"/>
      <c r="O420" s="11"/>
      <c r="P420" s="11"/>
    </row>
    <row r="421" spans="4:16" x14ac:dyDescent="0.2">
      <c r="I421" s="11"/>
      <c r="J421" s="11"/>
      <c r="K421" s="11"/>
      <c r="L421" s="11"/>
      <c r="M421" s="11"/>
      <c r="N421" s="11"/>
      <c r="O421" s="11"/>
      <c r="P421" s="11"/>
    </row>
    <row r="422" spans="4:16" x14ac:dyDescent="0.2">
      <c r="I422" s="11"/>
      <c r="J422" s="11"/>
      <c r="K422" s="11"/>
      <c r="L422" s="11"/>
      <c r="M422" s="11"/>
      <c r="N422" s="11"/>
      <c r="O422" s="11"/>
      <c r="P422" s="11"/>
    </row>
    <row r="423" spans="4:16" x14ac:dyDescent="0.2">
      <c r="I423" s="11"/>
      <c r="J423" s="11"/>
      <c r="K423" s="11"/>
      <c r="L423" s="11"/>
      <c r="M423" s="11"/>
      <c r="N423" s="11"/>
      <c r="O423" s="11"/>
      <c r="P423" s="11"/>
    </row>
    <row r="424" spans="4:16" x14ac:dyDescent="0.2">
      <c r="I424" s="11"/>
      <c r="J424" s="11"/>
      <c r="K424" s="11"/>
      <c r="L424" s="11"/>
      <c r="M424" s="11"/>
      <c r="N424" s="11"/>
      <c r="O424" s="11"/>
      <c r="P424" s="11"/>
    </row>
    <row r="425" spans="4:16" x14ac:dyDescent="0.2">
      <c r="I425" s="11"/>
      <c r="J425" s="11"/>
      <c r="K425" s="11"/>
      <c r="L425" s="11"/>
      <c r="M425" s="11"/>
      <c r="N425" s="11"/>
      <c r="O425" s="11"/>
      <c r="P425" s="11"/>
    </row>
    <row r="426" spans="4:16" x14ac:dyDescent="0.2">
      <c r="I426" s="11"/>
      <c r="J426" s="11"/>
      <c r="K426" s="11"/>
      <c r="L426" s="11"/>
      <c r="M426" s="11"/>
      <c r="N426" s="11"/>
      <c r="O426" s="11"/>
      <c r="P426" s="11"/>
    </row>
    <row r="427" spans="4:16" x14ac:dyDescent="0.2">
      <c r="I427" s="11"/>
      <c r="J427" s="11"/>
      <c r="K427" s="11"/>
      <c r="L427" s="11"/>
      <c r="M427" s="11"/>
      <c r="N427" s="11"/>
      <c r="O427" s="11"/>
      <c r="P427" s="11"/>
    </row>
    <row r="428" spans="4:16" x14ac:dyDescent="0.2">
      <c r="I428" s="11"/>
      <c r="J428" s="11"/>
      <c r="K428" s="11"/>
      <c r="L428" s="11"/>
      <c r="M428" s="11"/>
      <c r="N428" s="11"/>
      <c r="O428" s="11"/>
      <c r="P428" s="11"/>
    </row>
    <row r="429" spans="4:16" x14ac:dyDescent="0.2">
      <c r="I429" s="11"/>
      <c r="J429" s="11"/>
      <c r="K429" s="11"/>
      <c r="L429" s="11"/>
      <c r="M429" s="11"/>
      <c r="N429" s="11"/>
      <c r="O429" s="11"/>
      <c r="P429" s="11"/>
    </row>
    <row r="430" spans="4:16" x14ac:dyDescent="0.2">
      <c r="I430" s="11"/>
      <c r="J430" s="11"/>
      <c r="K430" s="11"/>
      <c r="L430" s="11"/>
      <c r="M430" s="11"/>
      <c r="N430" s="11"/>
      <c r="O430" s="11"/>
      <c r="P430" s="11"/>
    </row>
    <row r="431" spans="4:16" x14ac:dyDescent="0.2">
      <c r="I431" s="11"/>
      <c r="J431" s="11"/>
      <c r="K431" s="11"/>
      <c r="L431" s="11"/>
      <c r="M431" s="11"/>
      <c r="N431" s="11"/>
      <c r="O431" s="11"/>
      <c r="P431" s="11"/>
    </row>
    <row r="432" spans="4:16" x14ac:dyDescent="0.2">
      <c r="I432" s="11"/>
      <c r="J432" s="11"/>
      <c r="K432" s="11"/>
      <c r="L432" s="11"/>
      <c r="M432" s="11"/>
      <c r="N432" s="11"/>
      <c r="O432" s="11"/>
      <c r="P432" s="11"/>
    </row>
    <row r="433" spans="1:16" x14ac:dyDescent="0.2">
      <c r="I433" s="11"/>
      <c r="J433" s="11"/>
      <c r="K433" s="11"/>
      <c r="L433" s="11"/>
      <c r="M433" s="11"/>
      <c r="N433" s="11"/>
      <c r="O433" s="11"/>
      <c r="P433" s="11"/>
    </row>
    <row r="434" spans="1:16" x14ac:dyDescent="0.2">
      <c r="I434" s="11"/>
      <c r="J434" s="11"/>
      <c r="K434" s="11"/>
      <c r="L434" s="11"/>
      <c r="M434" s="11"/>
      <c r="N434" s="11"/>
      <c r="O434" s="11"/>
      <c r="P434" s="11"/>
    </row>
    <row r="435" spans="1:16" x14ac:dyDescent="0.2">
      <c r="I435" s="11"/>
      <c r="J435" s="11"/>
      <c r="K435" s="11"/>
      <c r="L435" s="11"/>
      <c r="M435" s="11"/>
      <c r="N435" s="11"/>
      <c r="O435" s="11"/>
      <c r="P435" s="11"/>
    </row>
    <row r="436" spans="1:16" x14ac:dyDescent="0.2">
      <c r="I436" s="11"/>
      <c r="J436" s="11"/>
      <c r="K436" s="11"/>
      <c r="L436" s="11"/>
      <c r="M436" s="11"/>
      <c r="N436" s="11"/>
      <c r="O436" s="11"/>
      <c r="P436" s="11"/>
    </row>
    <row r="437" spans="1:16" x14ac:dyDescent="0.2">
      <c r="I437" s="11"/>
      <c r="J437" s="11"/>
      <c r="K437" s="11"/>
      <c r="L437" s="11"/>
      <c r="M437" s="11"/>
      <c r="N437" s="11"/>
      <c r="O437" s="11"/>
      <c r="P437" s="11"/>
    </row>
    <row r="438" spans="1:16" x14ac:dyDescent="0.2">
      <c r="I438" s="11"/>
      <c r="J438" s="11"/>
      <c r="K438" s="11"/>
      <c r="L438" s="11"/>
      <c r="M438" s="11"/>
      <c r="N438" s="11"/>
      <c r="O438" s="11"/>
      <c r="P438" s="11"/>
    </row>
    <row r="439" spans="1:16" x14ac:dyDescent="0.2">
      <c r="I439" s="11"/>
      <c r="J439" s="11"/>
      <c r="K439" s="11"/>
      <c r="L439" s="11"/>
      <c r="M439" s="11"/>
      <c r="N439" s="11"/>
      <c r="O439" s="11"/>
      <c r="P439" s="11"/>
    </row>
    <row r="440" spans="1:16" x14ac:dyDescent="0.2">
      <c r="I440" s="11"/>
      <c r="J440" s="11"/>
      <c r="K440" s="11"/>
      <c r="L440" s="11"/>
      <c r="M440" s="11"/>
      <c r="N440" s="11"/>
      <c r="O440" s="11"/>
      <c r="P440" s="11"/>
    </row>
    <row r="441" spans="1:16" x14ac:dyDescent="0.2">
      <c r="I441" s="11"/>
      <c r="J441" s="11"/>
      <c r="K441" s="11"/>
      <c r="L441" s="11"/>
      <c r="M441" s="11"/>
      <c r="N441" s="11"/>
      <c r="O441" s="11"/>
      <c r="P441" s="11"/>
    </row>
    <row r="442" spans="1:16" x14ac:dyDescent="0.2">
      <c r="I442" s="11"/>
      <c r="J442" s="11"/>
      <c r="K442" s="11"/>
      <c r="L442" s="11"/>
      <c r="M442" s="11"/>
      <c r="N442" s="11"/>
      <c r="O442" s="11"/>
      <c r="P442" s="11"/>
    </row>
    <row r="443" spans="1:16" x14ac:dyDescent="0.2">
      <c r="I443" s="11"/>
      <c r="J443" s="11"/>
      <c r="K443" s="11"/>
      <c r="L443" s="11"/>
      <c r="M443" s="11"/>
      <c r="N443" s="11"/>
      <c r="O443" s="11"/>
      <c r="P443" s="11"/>
    </row>
    <row r="444" spans="1:16" x14ac:dyDescent="0.2">
      <c r="I444" s="11"/>
      <c r="J444" s="11"/>
      <c r="K444" s="11"/>
      <c r="L444" s="11"/>
      <c r="M444" s="11"/>
      <c r="N444" s="11"/>
      <c r="O444" s="11"/>
      <c r="P444" s="11"/>
    </row>
    <row r="445" spans="1:16" x14ac:dyDescent="0.2">
      <c r="I445" s="11"/>
      <c r="J445" s="11"/>
      <c r="K445" s="11"/>
      <c r="L445" s="11"/>
      <c r="M445" s="11"/>
      <c r="N445" s="11"/>
      <c r="O445" s="11"/>
      <c r="P445" s="11"/>
    </row>
    <row r="446" spans="1:16" x14ac:dyDescent="0.2">
      <c r="I446" s="11"/>
      <c r="J446" s="11"/>
      <c r="K446" s="11"/>
      <c r="L446" s="11"/>
      <c r="M446" s="11"/>
      <c r="N446" s="11"/>
      <c r="O446" s="11"/>
      <c r="P446" s="11"/>
    </row>
    <row r="447" spans="1:16" x14ac:dyDescent="0.2">
      <c r="A447" s="13"/>
      <c r="B447" s="15"/>
      <c r="C447" s="15"/>
      <c r="D447" s="15"/>
      <c r="E447" s="16"/>
      <c r="F447" s="15"/>
      <c r="G447" s="16"/>
      <c r="H447" s="16"/>
      <c r="I447" s="11"/>
      <c r="J447" s="11"/>
      <c r="K447" s="11"/>
      <c r="L447" s="11"/>
      <c r="M447" s="11"/>
      <c r="N447" s="11"/>
      <c r="O447" s="11"/>
      <c r="P447" s="11"/>
    </row>
    <row r="448" spans="1:16" x14ac:dyDescent="0.2">
      <c r="A448" s="13"/>
      <c r="B448" s="15"/>
      <c r="C448" s="15"/>
      <c r="D448" s="15"/>
      <c r="E448" s="16"/>
      <c r="F448" s="15"/>
      <c r="G448" s="16"/>
      <c r="H448" s="16"/>
      <c r="I448" s="11"/>
      <c r="J448" s="11"/>
      <c r="K448" s="11"/>
      <c r="L448" s="11"/>
      <c r="M448" s="11"/>
      <c r="N448" s="11"/>
      <c r="O448" s="11"/>
      <c r="P448" s="11"/>
    </row>
    <row r="449" spans="1:16" x14ac:dyDescent="0.2">
      <c r="A449" s="13"/>
      <c r="B449" s="15"/>
      <c r="C449" s="15"/>
      <c r="D449" s="15"/>
      <c r="E449" s="16"/>
      <c r="F449" s="15"/>
      <c r="G449" s="16"/>
      <c r="H449" s="16"/>
      <c r="I449" s="11"/>
      <c r="J449" s="11"/>
      <c r="K449" s="11"/>
      <c r="L449" s="11"/>
      <c r="M449" s="11"/>
      <c r="N449" s="11"/>
      <c r="O449" s="11"/>
      <c r="P449" s="11"/>
    </row>
    <row r="450" spans="1:16" x14ac:dyDescent="0.2">
      <c r="A450" s="13"/>
      <c r="B450" s="15"/>
      <c r="C450" s="15"/>
      <c r="D450" s="15"/>
      <c r="E450" s="16"/>
      <c r="F450" s="15"/>
      <c r="G450" s="16"/>
      <c r="H450" s="16"/>
      <c r="I450" s="11"/>
      <c r="J450" s="11"/>
      <c r="K450" s="11"/>
      <c r="L450" s="11"/>
      <c r="M450" s="11"/>
      <c r="N450" s="11"/>
      <c r="O450" s="11"/>
      <c r="P450" s="11"/>
    </row>
    <row r="451" spans="1:16" x14ac:dyDescent="0.2">
      <c r="A451" s="13"/>
      <c r="B451" s="15"/>
      <c r="C451" s="15"/>
      <c r="D451" s="15"/>
      <c r="E451" s="16"/>
      <c r="F451" s="15"/>
      <c r="G451" s="16"/>
      <c r="H451" s="16"/>
      <c r="I451" s="11"/>
      <c r="J451" s="11"/>
      <c r="K451" s="11"/>
      <c r="L451" s="11"/>
      <c r="M451" s="11"/>
      <c r="N451" s="11"/>
      <c r="O451" s="11"/>
      <c r="P451" s="11"/>
    </row>
    <row r="452" spans="1:16" x14ac:dyDescent="0.2">
      <c r="A452" s="13"/>
      <c r="B452" s="15"/>
      <c r="C452" s="15"/>
      <c r="D452" s="15"/>
      <c r="E452" s="16"/>
      <c r="F452" s="15"/>
      <c r="G452" s="16"/>
      <c r="H452" s="16"/>
      <c r="I452" s="11"/>
      <c r="J452" s="11"/>
      <c r="K452" s="11"/>
      <c r="L452" s="11"/>
      <c r="M452" s="11"/>
      <c r="N452" s="11"/>
      <c r="O452" s="11"/>
      <c r="P452" s="11"/>
    </row>
    <row r="453" spans="1:16" x14ac:dyDescent="0.2">
      <c r="A453" s="13"/>
      <c r="B453" s="15"/>
      <c r="C453" s="15"/>
      <c r="D453" s="15"/>
      <c r="E453" s="16"/>
      <c r="F453" s="15"/>
      <c r="G453" s="16"/>
      <c r="H453" s="16"/>
      <c r="I453" s="11"/>
      <c r="J453" s="11"/>
      <c r="K453" s="11"/>
      <c r="L453" s="11"/>
      <c r="M453" s="11"/>
      <c r="N453" s="11"/>
      <c r="O453" s="11"/>
      <c r="P453" s="11"/>
    </row>
    <row r="454" spans="1:16" x14ac:dyDescent="0.2">
      <c r="A454" s="13"/>
      <c r="B454" s="15"/>
      <c r="C454" s="15"/>
      <c r="D454" s="15"/>
      <c r="E454" s="16"/>
      <c r="F454" s="15"/>
      <c r="G454" s="16"/>
      <c r="H454" s="16"/>
      <c r="I454" s="11"/>
      <c r="J454" s="11"/>
      <c r="K454" s="11"/>
      <c r="L454" s="11"/>
      <c r="M454" s="11"/>
      <c r="N454" s="11"/>
      <c r="O454" s="11"/>
      <c r="P454" s="11"/>
    </row>
    <row r="455" spans="1:16" x14ac:dyDescent="0.2">
      <c r="A455" s="13"/>
      <c r="B455" s="15"/>
      <c r="C455" s="13"/>
      <c r="D455" s="15"/>
      <c r="E455" s="16"/>
      <c r="F455" s="15"/>
      <c r="G455" s="16"/>
      <c r="H455" s="16"/>
      <c r="I455" s="11"/>
      <c r="J455" s="11"/>
      <c r="K455" s="11"/>
      <c r="L455" s="11"/>
      <c r="M455" s="11"/>
      <c r="N455" s="11"/>
      <c r="O455" s="11"/>
      <c r="P455" s="11"/>
    </row>
    <row r="456" spans="1:16" x14ac:dyDescent="0.2">
      <c r="D456" s="8"/>
      <c r="F456" s="8"/>
      <c r="I456" s="11"/>
      <c r="J456" s="11"/>
      <c r="K456" s="11"/>
      <c r="L456" s="11"/>
      <c r="M456" s="11"/>
      <c r="N456" s="11"/>
      <c r="O456" s="11"/>
      <c r="P456" s="11"/>
    </row>
    <row r="457" spans="1:16" x14ac:dyDescent="0.2">
      <c r="A457" s="9"/>
      <c r="D457" s="8"/>
      <c r="F457" s="8"/>
      <c r="H457" s="5"/>
      <c r="I457" s="11"/>
      <c r="J457" s="11"/>
      <c r="K457" s="11"/>
      <c r="L457" s="11"/>
      <c r="M457" s="11"/>
      <c r="N457" s="11"/>
      <c r="O457" s="11"/>
      <c r="P457" s="11"/>
    </row>
    <row r="458" spans="1:16" x14ac:dyDescent="0.2">
      <c r="D458" s="9"/>
      <c r="E458" s="9"/>
      <c r="F458" s="9"/>
      <c r="I458" s="11"/>
      <c r="J458" s="11"/>
      <c r="K458" s="11"/>
      <c r="L458" s="11"/>
      <c r="M458" s="11"/>
      <c r="N458" s="11"/>
      <c r="O458" s="11"/>
      <c r="P458" s="11"/>
    </row>
    <row r="459" spans="1:16" x14ac:dyDescent="0.2">
      <c r="D459" s="9"/>
      <c r="E459" s="9"/>
      <c r="F459" s="9"/>
      <c r="I459" s="11"/>
      <c r="J459" s="11"/>
      <c r="K459" s="11"/>
      <c r="L459" s="11"/>
      <c r="M459" s="11"/>
      <c r="N459" s="11"/>
      <c r="O459" s="11"/>
      <c r="P459" s="11"/>
    </row>
    <row r="460" spans="1:16" x14ac:dyDescent="0.2">
      <c r="D460" s="9"/>
      <c r="E460" s="10"/>
      <c r="F460" s="9"/>
      <c r="I460" s="11"/>
      <c r="J460" s="11"/>
      <c r="K460" s="11"/>
      <c r="L460" s="11"/>
      <c r="M460" s="11"/>
      <c r="N460" s="11"/>
      <c r="O460" s="11"/>
      <c r="P460" s="11"/>
    </row>
    <row r="461" spans="1:16" x14ac:dyDescent="0.2">
      <c r="D461" s="8"/>
      <c r="F461" s="8"/>
      <c r="I461" s="11"/>
      <c r="J461" s="11"/>
      <c r="K461" s="11"/>
      <c r="L461" s="11"/>
      <c r="M461" s="11"/>
      <c r="N461" s="11"/>
      <c r="O461" s="11"/>
      <c r="P461" s="11"/>
    </row>
    <row r="462" spans="1:16" x14ac:dyDescent="0.2">
      <c r="A462" s="2"/>
      <c r="B462" s="2"/>
      <c r="D462" s="8"/>
      <c r="F462" s="8"/>
      <c r="I462" s="11"/>
      <c r="J462" s="11"/>
      <c r="K462" s="11"/>
      <c r="L462" s="11"/>
      <c r="M462" s="11"/>
      <c r="N462" s="11"/>
      <c r="O462" s="11"/>
      <c r="P462" s="11"/>
    </row>
    <row r="463" spans="1:16" x14ac:dyDescent="0.2">
      <c r="B463" s="9"/>
      <c r="C463" s="9"/>
      <c r="D463" s="9"/>
      <c r="E463" s="9"/>
      <c r="F463" s="9"/>
      <c r="G463" s="9"/>
      <c r="H463" s="9"/>
      <c r="I463" s="11"/>
      <c r="J463" s="11"/>
      <c r="K463" s="11"/>
      <c r="L463" s="11"/>
      <c r="M463" s="11"/>
      <c r="N463" s="11"/>
      <c r="O463" s="11"/>
      <c r="P463" s="11"/>
    </row>
    <row r="464" spans="1:16" x14ac:dyDescent="0.2">
      <c r="I464" s="11"/>
      <c r="J464" s="11"/>
      <c r="K464" s="11"/>
      <c r="L464" s="11"/>
      <c r="M464" s="11"/>
      <c r="N464" s="11"/>
      <c r="O464" s="11"/>
      <c r="P464" s="11"/>
    </row>
    <row r="465" spans="9:16" x14ac:dyDescent="0.2">
      <c r="I465" s="11"/>
      <c r="J465" s="11"/>
      <c r="K465" s="11"/>
      <c r="L465" s="11"/>
      <c r="M465" s="11"/>
      <c r="N465" s="11"/>
      <c r="O465" s="11"/>
      <c r="P465" s="11"/>
    </row>
    <row r="466" spans="9:16" x14ac:dyDescent="0.2">
      <c r="I466" s="11"/>
      <c r="J466" s="11"/>
      <c r="K466" s="11"/>
      <c r="L466" s="11"/>
      <c r="M466" s="11"/>
      <c r="N466" s="11"/>
      <c r="O466" s="11"/>
      <c r="P466" s="11"/>
    </row>
    <row r="467" spans="9:16" x14ac:dyDescent="0.2">
      <c r="I467" s="11"/>
      <c r="J467" s="11"/>
      <c r="K467" s="11"/>
      <c r="L467" s="11"/>
      <c r="M467" s="11"/>
      <c r="N467" s="11"/>
      <c r="O467" s="11"/>
      <c r="P467" s="11"/>
    </row>
    <row r="468" spans="9:16" x14ac:dyDescent="0.2">
      <c r="I468" s="11"/>
      <c r="J468" s="11"/>
      <c r="K468" s="11"/>
      <c r="L468" s="11"/>
      <c r="M468" s="11"/>
      <c r="N468" s="11"/>
      <c r="O468" s="11"/>
      <c r="P468" s="11"/>
    </row>
    <row r="469" spans="9:16" x14ac:dyDescent="0.2">
      <c r="I469" s="11"/>
      <c r="J469" s="11"/>
      <c r="K469" s="11"/>
      <c r="L469" s="11"/>
      <c r="M469" s="11"/>
      <c r="N469" s="11"/>
      <c r="O469" s="11"/>
      <c r="P469" s="11"/>
    </row>
    <row r="470" spans="9:16" x14ac:dyDescent="0.2">
      <c r="I470" s="11"/>
      <c r="J470" s="11"/>
      <c r="K470" s="11"/>
      <c r="L470" s="11"/>
      <c r="M470" s="11"/>
      <c r="N470" s="11"/>
      <c r="O470" s="11"/>
      <c r="P470" s="11"/>
    </row>
    <row r="471" spans="9:16" x14ac:dyDescent="0.2">
      <c r="I471" s="11"/>
      <c r="J471" s="11"/>
      <c r="K471" s="11"/>
      <c r="L471" s="11"/>
      <c r="M471" s="11"/>
      <c r="N471" s="11"/>
      <c r="O471" s="11"/>
      <c r="P471" s="11"/>
    </row>
    <row r="472" spans="9:16" x14ac:dyDescent="0.2">
      <c r="I472" s="11"/>
      <c r="J472" s="11"/>
      <c r="K472" s="11"/>
      <c r="L472" s="11"/>
      <c r="M472" s="11"/>
      <c r="N472" s="11"/>
      <c r="O472" s="11"/>
      <c r="P472" s="11"/>
    </row>
    <row r="473" spans="9:16" x14ac:dyDescent="0.2">
      <c r="I473" s="11"/>
      <c r="J473" s="11"/>
      <c r="K473" s="11"/>
      <c r="L473" s="11"/>
      <c r="M473" s="11"/>
      <c r="N473" s="11"/>
      <c r="O473" s="11"/>
      <c r="P473" s="11"/>
    </row>
    <row r="474" spans="9:16" x14ac:dyDescent="0.2">
      <c r="I474" s="11"/>
      <c r="J474" s="11"/>
      <c r="K474" s="11"/>
      <c r="L474" s="11"/>
      <c r="M474" s="11"/>
      <c r="N474" s="11"/>
      <c r="O474" s="11"/>
      <c r="P474" s="11"/>
    </row>
    <row r="475" spans="9:16" x14ac:dyDescent="0.2">
      <c r="I475" s="11"/>
      <c r="J475" s="11"/>
      <c r="K475" s="11"/>
      <c r="L475" s="11"/>
      <c r="M475" s="11"/>
      <c r="N475" s="11"/>
      <c r="O475" s="11"/>
      <c r="P475" s="11"/>
    </row>
    <row r="476" spans="9:16" x14ac:dyDescent="0.2">
      <c r="I476" s="11"/>
      <c r="J476" s="11"/>
      <c r="K476" s="11"/>
      <c r="L476" s="11"/>
      <c r="M476" s="11"/>
      <c r="N476" s="11"/>
      <c r="O476" s="11"/>
      <c r="P476" s="11"/>
    </row>
    <row r="477" spans="9:16" x14ac:dyDescent="0.2">
      <c r="I477" s="11"/>
      <c r="J477" s="11"/>
      <c r="K477" s="11"/>
      <c r="L477" s="11"/>
      <c r="M477" s="11"/>
      <c r="N477" s="11"/>
      <c r="O477" s="11"/>
      <c r="P477" s="11"/>
    </row>
    <row r="478" spans="9:16" x14ac:dyDescent="0.2">
      <c r="I478" s="11"/>
      <c r="J478" s="11"/>
      <c r="K478" s="11"/>
      <c r="L478" s="11"/>
      <c r="M478" s="11"/>
      <c r="N478" s="11"/>
      <c r="O478" s="11"/>
      <c r="P478" s="11"/>
    </row>
    <row r="479" spans="9:16" x14ac:dyDescent="0.2">
      <c r="I479" s="11"/>
      <c r="J479" s="11"/>
      <c r="K479" s="11"/>
      <c r="L479" s="11"/>
      <c r="M479" s="11"/>
      <c r="N479" s="11"/>
      <c r="O479" s="11"/>
      <c r="P479" s="11"/>
    </row>
    <row r="480" spans="9:16" x14ac:dyDescent="0.2">
      <c r="I480" s="11"/>
      <c r="J480" s="11"/>
      <c r="K480" s="11"/>
      <c r="L480" s="11"/>
      <c r="M480" s="11"/>
      <c r="N480" s="11"/>
      <c r="O480" s="11"/>
      <c r="P480" s="11"/>
    </row>
    <row r="481" spans="1:16" x14ac:dyDescent="0.2">
      <c r="I481" s="11"/>
      <c r="J481" s="11"/>
      <c r="K481" s="11"/>
      <c r="L481" s="11"/>
      <c r="M481" s="11"/>
      <c r="N481" s="11"/>
      <c r="O481" s="11"/>
      <c r="P481" s="11"/>
    </row>
    <row r="482" spans="1:16" x14ac:dyDescent="0.2">
      <c r="I482" s="11"/>
      <c r="J482" s="11"/>
      <c r="K482" s="11"/>
      <c r="L482" s="11"/>
      <c r="M482" s="11"/>
      <c r="N482" s="11"/>
      <c r="O482" s="11"/>
      <c r="P482" s="11"/>
    </row>
    <row r="483" spans="1:16" x14ac:dyDescent="0.2">
      <c r="I483" s="11"/>
      <c r="J483" s="11"/>
      <c r="K483" s="11"/>
      <c r="L483" s="11"/>
      <c r="M483" s="11"/>
      <c r="N483" s="11"/>
      <c r="O483" s="11"/>
      <c r="P483" s="11"/>
    </row>
    <row r="484" spans="1:16" x14ac:dyDescent="0.2">
      <c r="I484" s="11"/>
      <c r="J484" s="11"/>
      <c r="K484" s="11"/>
      <c r="L484" s="11"/>
      <c r="M484" s="11"/>
      <c r="N484" s="11"/>
      <c r="O484" s="11"/>
      <c r="P484" s="11"/>
    </row>
    <row r="485" spans="1:16" x14ac:dyDescent="0.2">
      <c r="I485" s="11"/>
      <c r="J485" s="11"/>
      <c r="K485" s="11"/>
      <c r="L485" s="11"/>
      <c r="M485" s="11"/>
      <c r="N485" s="11"/>
      <c r="O485" s="11"/>
      <c r="P485" s="11"/>
    </row>
    <row r="486" spans="1:16" x14ac:dyDescent="0.2">
      <c r="I486" s="11"/>
      <c r="J486" s="11"/>
      <c r="K486" s="11"/>
      <c r="L486" s="11"/>
      <c r="M486" s="11"/>
      <c r="N486" s="11"/>
      <c r="O486" s="11"/>
      <c r="P486" s="11"/>
    </row>
    <row r="487" spans="1:16" x14ac:dyDescent="0.2">
      <c r="I487" s="11"/>
      <c r="J487" s="11"/>
      <c r="K487" s="11"/>
      <c r="L487" s="11"/>
      <c r="M487" s="11"/>
      <c r="N487" s="11"/>
      <c r="O487" s="11"/>
      <c r="P487" s="11"/>
    </row>
    <row r="488" spans="1:16" x14ac:dyDescent="0.2">
      <c r="I488" s="11"/>
      <c r="J488" s="11"/>
      <c r="K488" s="11"/>
      <c r="L488" s="11"/>
      <c r="M488" s="11"/>
      <c r="N488" s="11"/>
      <c r="O488" s="11"/>
      <c r="P488" s="11"/>
    </row>
    <row r="489" spans="1:16" x14ac:dyDescent="0.2">
      <c r="I489" s="11"/>
      <c r="J489" s="11"/>
      <c r="K489" s="11"/>
      <c r="L489" s="11"/>
      <c r="M489" s="11"/>
      <c r="N489" s="11"/>
      <c r="O489" s="11"/>
      <c r="P489" s="11"/>
    </row>
    <row r="490" spans="1:16" x14ac:dyDescent="0.2">
      <c r="A490" s="13"/>
      <c r="B490" s="15"/>
      <c r="C490" s="15"/>
      <c r="D490" s="15"/>
      <c r="E490" s="17"/>
      <c r="F490" s="15"/>
      <c r="G490" s="16"/>
      <c r="H490" s="16"/>
      <c r="I490" s="11"/>
      <c r="J490" s="11"/>
      <c r="K490" s="11"/>
      <c r="L490" s="11"/>
      <c r="M490" s="11"/>
      <c r="N490" s="11"/>
      <c r="O490" s="11"/>
      <c r="P490" s="11"/>
    </row>
    <row r="491" spans="1:16" x14ac:dyDescent="0.2">
      <c r="A491" s="13"/>
      <c r="B491" s="15"/>
      <c r="C491" s="15"/>
      <c r="D491" s="15"/>
      <c r="E491" s="17"/>
      <c r="F491" s="15"/>
      <c r="G491" s="16"/>
      <c r="H491" s="16"/>
      <c r="I491" s="11"/>
      <c r="J491" s="11"/>
      <c r="K491" s="11"/>
      <c r="L491" s="11"/>
      <c r="M491" s="11"/>
      <c r="N491" s="11"/>
      <c r="O491" s="11"/>
      <c r="P491" s="11"/>
    </row>
    <row r="492" spans="1:16" x14ac:dyDescent="0.2">
      <c r="A492" s="13"/>
      <c r="B492" s="15"/>
      <c r="C492" s="15"/>
      <c r="D492" s="15"/>
      <c r="E492" s="17"/>
      <c r="F492" s="15"/>
      <c r="G492" s="16"/>
      <c r="H492" s="16"/>
      <c r="I492" s="11"/>
      <c r="J492" s="11"/>
      <c r="K492" s="11"/>
      <c r="L492" s="11"/>
      <c r="M492" s="11"/>
      <c r="N492" s="11"/>
      <c r="O492" s="11"/>
      <c r="P492" s="11"/>
    </row>
    <row r="493" spans="1:16" x14ac:dyDescent="0.2">
      <c r="A493" s="13"/>
      <c r="B493" s="15"/>
      <c r="C493" s="15"/>
      <c r="D493" s="15"/>
      <c r="E493" s="17"/>
      <c r="F493" s="15"/>
      <c r="G493" s="16"/>
      <c r="H493" s="16"/>
      <c r="I493" s="11"/>
      <c r="J493" s="11"/>
      <c r="K493" s="11"/>
      <c r="L493" s="11"/>
      <c r="M493" s="11"/>
      <c r="N493" s="11"/>
      <c r="O493" s="11"/>
      <c r="P493" s="11"/>
    </row>
    <row r="494" spans="1:16" x14ac:dyDescent="0.2">
      <c r="A494" s="13"/>
      <c r="B494" s="15"/>
      <c r="C494" s="13"/>
      <c r="D494" s="15"/>
      <c r="E494" s="17"/>
      <c r="F494" s="15"/>
      <c r="G494" s="16"/>
      <c r="H494" s="16"/>
      <c r="I494" s="11"/>
      <c r="J494" s="11"/>
      <c r="K494" s="11"/>
      <c r="L494" s="11"/>
      <c r="M494" s="11"/>
      <c r="N494" s="11"/>
      <c r="O494" s="11"/>
      <c r="P494" s="11"/>
    </row>
    <row r="495" spans="1:16" x14ac:dyDescent="0.2">
      <c r="I495" s="11"/>
      <c r="J495" s="11"/>
      <c r="K495" s="11"/>
      <c r="L495" s="11"/>
      <c r="M495" s="11"/>
      <c r="N495" s="11"/>
      <c r="O495" s="11"/>
      <c r="P495" s="11"/>
    </row>
    <row r="496" spans="1:16" x14ac:dyDescent="0.2">
      <c r="I496" s="11"/>
      <c r="J496" s="11"/>
      <c r="K496" s="11"/>
      <c r="L496" s="11"/>
      <c r="M496" s="11"/>
      <c r="N496" s="11"/>
      <c r="O496" s="11"/>
      <c r="P496" s="11"/>
    </row>
    <row r="497" spans="9:16" x14ac:dyDescent="0.2">
      <c r="I497" s="11"/>
      <c r="J497" s="11"/>
      <c r="K497" s="11"/>
      <c r="L497" s="11"/>
      <c r="M497" s="11"/>
      <c r="N497" s="11"/>
      <c r="O497" s="11"/>
      <c r="P497" s="11"/>
    </row>
    <row r="498" spans="9:16" x14ac:dyDescent="0.2">
      <c r="I498" s="11"/>
      <c r="J498" s="11"/>
      <c r="K498" s="11"/>
      <c r="L498" s="11"/>
      <c r="M498" s="11"/>
      <c r="N498" s="11"/>
      <c r="O498" s="11"/>
      <c r="P498" s="11"/>
    </row>
    <row r="499" spans="9:16" x14ac:dyDescent="0.2">
      <c r="I499" s="11"/>
      <c r="J499" s="11"/>
      <c r="K499" s="11"/>
      <c r="L499" s="11"/>
      <c r="M499" s="11"/>
      <c r="N499" s="11"/>
      <c r="O499" s="11"/>
      <c r="P499" s="11"/>
    </row>
    <row r="500" spans="9:16" x14ac:dyDescent="0.2">
      <c r="I500" s="11"/>
      <c r="J500" s="11"/>
      <c r="K500" s="11"/>
      <c r="L500" s="11"/>
      <c r="M500" s="11"/>
      <c r="N500" s="11"/>
      <c r="O500" s="11"/>
      <c r="P500" s="11"/>
    </row>
    <row r="501" spans="9:16" x14ac:dyDescent="0.2">
      <c r="I501" s="11"/>
      <c r="J501" s="11"/>
      <c r="K501" s="11"/>
      <c r="L501" s="11"/>
      <c r="M501" s="11"/>
      <c r="N501" s="11"/>
      <c r="O501" s="11"/>
      <c r="P501" s="11"/>
    </row>
    <row r="502" spans="9:16" x14ac:dyDescent="0.2">
      <c r="I502" s="11"/>
      <c r="J502" s="11"/>
      <c r="K502" s="11"/>
      <c r="L502" s="11"/>
      <c r="M502" s="11"/>
      <c r="N502" s="11"/>
      <c r="O502" s="11"/>
      <c r="P502" s="11"/>
    </row>
    <row r="503" spans="9:16" x14ac:dyDescent="0.2">
      <c r="I503" s="11"/>
      <c r="J503" s="11"/>
      <c r="K503" s="11"/>
      <c r="L503" s="11"/>
      <c r="M503" s="11"/>
      <c r="N503" s="11"/>
      <c r="O503" s="11"/>
      <c r="P503" s="11"/>
    </row>
    <row r="504" spans="9:16" x14ac:dyDescent="0.2">
      <c r="I504" s="11"/>
      <c r="J504" s="11"/>
      <c r="K504" s="11"/>
      <c r="L504" s="11"/>
      <c r="M504" s="11"/>
      <c r="N504" s="11"/>
      <c r="O504" s="11"/>
      <c r="P504" s="11"/>
    </row>
    <row r="505" spans="9:16" x14ac:dyDescent="0.2">
      <c r="I505" s="11"/>
      <c r="J505" s="11"/>
      <c r="K505" s="11"/>
      <c r="L505" s="11"/>
      <c r="M505" s="11"/>
      <c r="N505" s="11"/>
      <c r="O505" s="11"/>
      <c r="P505" s="11"/>
    </row>
    <row r="506" spans="9:16" x14ac:dyDescent="0.2">
      <c r="I506" s="11"/>
      <c r="J506" s="11"/>
      <c r="K506" s="11"/>
      <c r="L506" s="11"/>
      <c r="M506" s="11"/>
      <c r="N506" s="11"/>
      <c r="O506" s="11"/>
      <c r="P506" s="11"/>
    </row>
    <row r="507" spans="9:16" x14ac:dyDescent="0.2">
      <c r="I507" s="11"/>
      <c r="J507" s="11"/>
      <c r="K507" s="11"/>
      <c r="L507" s="11"/>
      <c r="M507" s="11"/>
      <c r="N507" s="11"/>
      <c r="O507" s="11"/>
      <c r="P507" s="11"/>
    </row>
    <row r="508" spans="9:16" x14ac:dyDescent="0.2">
      <c r="I508" s="11"/>
      <c r="J508" s="11"/>
      <c r="K508" s="11"/>
      <c r="L508" s="11"/>
      <c r="M508" s="11"/>
      <c r="N508" s="11"/>
      <c r="O508" s="11"/>
      <c r="P508" s="11"/>
    </row>
    <row r="509" spans="9:16" x14ac:dyDescent="0.2">
      <c r="I509" s="11"/>
      <c r="J509" s="11"/>
      <c r="K509" s="11"/>
      <c r="L509" s="11"/>
      <c r="M509" s="11"/>
      <c r="N509" s="11"/>
      <c r="O509" s="11"/>
      <c r="P509" s="11"/>
    </row>
    <row r="510" spans="9:16" x14ac:dyDescent="0.2">
      <c r="I510" s="11"/>
      <c r="J510" s="11"/>
      <c r="K510" s="11"/>
      <c r="L510" s="11"/>
      <c r="M510" s="11"/>
      <c r="N510" s="11"/>
      <c r="O510" s="11"/>
      <c r="P510" s="11"/>
    </row>
    <row r="511" spans="9:16" x14ac:dyDescent="0.2">
      <c r="I511" s="11"/>
      <c r="J511" s="11"/>
      <c r="K511" s="11"/>
      <c r="L511" s="11"/>
      <c r="M511" s="11"/>
      <c r="N511" s="11"/>
      <c r="O511" s="11"/>
      <c r="P511" s="11"/>
    </row>
    <row r="512" spans="9:16" x14ac:dyDescent="0.2">
      <c r="I512" s="11"/>
      <c r="J512" s="11"/>
      <c r="K512" s="11"/>
      <c r="L512" s="11"/>
      <c r="M512" s="11"/>
      <c r="N512" s="11"/>
      <c r="O512" s="11"/>
      <c r="P512" s="11"/>
    </row>
    <row r="513" spans="9:16" x14ac:dyDescent="0.2">
      <c r="I513" s="11"/>
      <c r="J513" s="11"/>
      <c r="K513" s="11"/>
      <c r="L513" s="11"/>
      <c r="M513" s="11"/>
      <c r="N513" s="11"/>
      <c r="O513" s="11"/>
      <c r="P513" s="11"/>
    </row>
    <row r="514" spans="9:16" x14ac:dyDescent="0.2">
      <c r="I514" s="11"/>
      <c r="J514" s="11"/>
      <c r="K514" s="11"/>
      <c r="L514" s="11"/>
      <c r="M514" s="11"/>
      <c r="N514" s="11"/>
      <c r="O514" s="11"/>
      <c r="P514" s="11"/>
    </row>
    <row r="515" spans="9:16" x14ac:dyDescent="0.2">
      <c r="I515" s="11"/>
      <c r="J515" s="11"/>
      <c r="K515" s="11"/>
      <c r="L515" s="11"/>
      <c r="M515" s="11"/>
      <c r="N515" s="11"/>
      <c r="O515" s="11"/>
      <c r="P515" s="11"/>
    </row>
    <row r="516" spans="9:16" x14ac:dyDescent="0.2">
      <c r="I516" s="11"/>
      <c r="J516" s="11"/>
      <c r="K516" s="11"/>
      <c r="L516" s="11"/>
      <c r="M516" s="11"/>
      <c r="N516" s="11"/>
      <c r="O516" s="11"/>
      <c r="P516" s="11"/>
    </row>
    <row r="517" spans="9:16" x14ac:dyDescent="0.2">
      <c r="I517" s="11"/>
      <c r="J517" s="11"/>
      <c r="K517" s="11"/>
      <c r="L517" s="11"/>
      <c r="M517" s="11"/>
      <c r="N517" s="11"/>
      <c r="O517" s="11"/>
      <c r="P517" s="11"/>
    </row>
    <row r="518" spans="9:16" x14ac:dyDescent="0.2">
      <c r="I518" s="11"/>
      <c r="J518" s="11"/>
      <c r="K518" s="11"/>
      <c r="L518" s="11"/>
      <c r="M518" s="11"/>
      <c r="N518" s="11"/>
      <c r="O518" s="11"/>
      <c r="P518" s="11"/>
    </row>
    <row r="519" spans="9:16" x14ac:dyDescent="0.2">
      <c r="I519" s="11"/>
      <c r="J519" s="11"/>
      <c r="K519" s="11"/>
      <c r="L519" s="11"/>
      <c r="M519" s="11"/>
      <c r="N519" s="11"/>
      <c r="O519" s="11"/>
      <c r="P519" s="11"/>
    </row>
    <row r="520" spans="9:16" x14ac:dyDescent="0.2">
      <c r="I520" s="11"/>
      <c r="J520" s="11"/>
      <c r="K520" s="11"/>
      <c r="L520" s="11"/>
      <c r="M520" s="11"/>
      <c r="N520" s="11"/>
      <c r="O520" s="11"/>
      <c r="P520" s="11"/>
    </row>
    <row r="521" spans="9:16" x14ac:dyDescent="0.2">
      <c r="I521" s="11"/>
      <c r="J521" s="11"/>
      <c r="K521" s="11"/>
      <c r="L521" s="11"/>
      <c r="M521" s="11"/>
      <c r="N521" s="11"/>
      <c r="O521" s="11"/>
      <c r="P521" s="11"/>
    </row>
    <row r="522" spans="9:16" x14ac:dyDescent="0.2">
      <c r="I522" s="11"/>
      <c r="J522" s="11"/>
      <c r="K522" s="11"/>
      <c r="L522" s="11"/>
      <c r="M522" s="11"/>
      <c r="N522" s="11"/>
      <c r="O522" s="11"/>
      <c r="P522" s="11"/>
    </row>
    <row r="523" spans="9:16" x14ac:dyDescent="0.2">
      <c r="I523" s="11"/>
      <c r="J523" s="11"/>
      <c r="K523" s="11"/>
      <c r="L523" s="11"/>
      <c r="M523" s="11"/>
      <c r="N523" s="11"/>
      <c r="O523" s="11"/>
      <c r="P523" s="11"/>
    </row>
    <row r="524" spans="9:16" x14ac:dyDescent="0.2">
      <c r="I524" s="11"/>
      <c r="J524" s="11"/>
      <c r="K524" s="11"/>
      <c r="L524" s="11"/>
      <c r="M524" s="11"/>
      <c r="N524" s="11"/>
      <c r="O524" s="11"/>
      <c r="P524" s="11"/>
    </row>
    <row r="525" spans="9:16" x14ac:dyDescent="0.2">
      <c r="I525" s="11"/>
      <c r="J525" s="11"/>
      <c r="K525" s="11"/>
      <c r="L525" s="11"/>
      <c r="M525" s="11"/>
      <c r="N525" s="11"/>
      <c r="O525" s="11"/>
      <c r="P525" s="11"/>
    </row>
    <row r="526" spans="9:16" x14ac:dyDescent="0.2">
      <c r="I526" s="11"/>
      <c r="J526" s="11"/>
      <c r="K526" s="11"/>
      <c r="L526" s="11"/>
      <c r="M526" s="11"/>
      <c r="N526" s="11"/>
      <c r="O526" s="11"/>
      <c r="P526" s="11"/>
    </row>
    <row r="527" spans="9:16" x14ac:dyDescent="0.2">
      <c r="I527" s="11"/>
      <c r="J527" s="11"/>
      <c r="K527" s="11"/>
      <c r="L527" s="11"/>
      <c r="M527" s="11"/>
      <c r="N527" s="11"/>
      <c r="O527" s="11"/>
      <c r="P527" s="11"/>
    </row>
    <row r="528" spans="9:16" x14ac:dyDescent="0.2">
      <c r="I528" s="11"/>
      <c r="J528" s="11"/>
      <c r="K528" s="11"/>
      <c r="L528" s="11"/>
      <c r="M528" s="11"/>
      <c r="N528" s="11"/>
      <c r="O528" s="11"/>
      <c r="P528" s="11"/>
    </row>
    <row r="529" spans="9:16" x14ac:dyDescent="0.2">
      <c r="I529" s="11"/>
      <c r="J529" s="11"/>
      <c r="K529" s="11"/>
      <c r="L529" s="11"/>
      <c r="M529" s="11"/>
      <c r="N529" s="11"/>
      <c r="O529" s="11"/>
      <c r="P529" s="11"/>
    </row>
    <row r="530" spans="9:16" x14ac:dyDescent="0.2">
      <c r="I530" s="11"/>
      <c r="J530" s="11"/>
      <c r="K530" s="11"/>
      <c r="L530" s="11"/>
      <c r="M530" s="11"/>
      <c r="N530" s="11"/>
      <c r="O530" s="11"/>
      <c r="P530" s="11"/>
    </row>
    <row r="531" spans="9:16" x14ac:dyDescent="0.2">
      <c r="I531" s="11"/>
      <c r="J531" s="11"/>
      <c r="K531" s="11"/>
      <c r="L531" s="11"/>
      <c r="M531" s="11"/>
      <c r="N531" s="11"/>
      <c r="O531" s="11"/>
      <c r="P531" s="11"/>
    </row>
    <row r="532" spans="9:16" x14ac:dyDescent="0.2">
      <c r="I532" s="11"/>
      <c r="J532" s="11"/>
      <c r="K532" s="11"/>
      <c r="L532" s="11"/>
      <c r="M532" s="11"/>
      <c r="N532" s="11"/>
      <c r="O532" s="11"/>
      <c r="P532" s="11"/>
    </row>
    <row r="533" spans="9:16" x14ac:dyDescent="0.2">
      <c r="I533" s="11"/>
      <c r="J533" s="11"/>
      <c r="K533" s="11"/>
      <c r="L533" s="11"/>
      <c r="M533" s="11"/>
      <c r="N533" s="11"/>
      <c r="O533" s="11"/>
      <c r="P533" s="11"/>
    </row>
    <row r="534" spans="9:16" x14ac:dyDescent="0.2">
      <c r="I534" s="11"/>
      <c r="J534" s="11"/>
      <c r="K534" s="11"/>
      <c r="L534" s="11"/>
      <c r="M534" s="11"/>
      <c r="N534" s="11"/>
      <c r="O534" s="11"/>
      <c r="P534" s="11"/>
    </row>
    <row r="535" spans="9:16" x14ac:dyDescent="0.2">
      <c r="I535" s="11"/>
      <c r="J535" s="11"/>
      <c r="K535" s="11"/>
      <c r="L535" s="11"/>
      <c r="M535" s="11"/>
      <c r="N535" s="11"/>
      <c r="O535" s="11"/>
      <c r="P535" s="11"/>
    </row>
    <row r="536" spans="9:16" x14ac:dyDescent="0.2">
      <c r="I536" s="11"/>
      <c r="J536" s="11"/>
      <c r="K536" s="11"/>
      <c r="L536" s="11"/>
      <c r="M536" s="11"/>
      <c r="N536" s="11"/>
      <c r="O536" s="11"/>
      <c r="P536" s="11"/>
    </row>
    <row r="537" spans="9:16" x14ac:dyDescent="0.2">
      <c r="I537" s="11"/>
      <c r="J537" s="11"/>
      <c r="K537" s="11"/>
      <c r="L537" s="11"/>
      <c r="M537" s="11"/>
      <c r="N537" s="11"/>
      <c r="O537" s="11"/>
      <c r="P537" s="11"/>
    </row>
    <row r="538" spans="9:16" x14ac:dyDescent="0.2">
      <c r="I538" s="11"/>
      <c r="J538" s="11"/>
      <c r="K538" s="11"/>
      <c r="L538" s="11"/>
      <c r="M538" s="11"/>
      <c r="N538" s="11"/>
      <c r="O538" s="11"/>
      <c r="P538" s="11"/>
    </row>
    <row r="539" spans="9:16" x14ac:dyDescent="0.2">
      <c r="I539" s="11"/>
      <c r="J539" s="11"/>
      <c r="K539" s="11"/>
      <c r="L539" s="11"/>
      <c r="M539" s="11"/>
      <c r="N539" s="11"/>
      <c r="O539" s="11"/>
      <c r="P539" s="11"/>
    </row>
    <row r="540" spans="9:16" x14ac:dyDescent="0.2">
      <c r="I540" s="11"/>
      <c r="J540" s="11"/>
      <c r="K540" s="11"/>
      <c r="L540" s="11"/>
      <c r="M540" s="11"/>
      <c r="N540" s="11"/>
      <c r="O540" s="11"/>
      <c r="P540" s="11"/>
    </row>
    <row r="541" spans="9:16" x14ac:dyDescent="0.2">
      <c r="I541" s="11"/>
      <c r="J541" s="11"/>
      <c r="K541" s="11"/>
      <c r="L541" s="11"/>
      <c r="M541" s="11"/>
      <c r="N541" s="11"/>
      <c r="O541" s="11"/>
      <c r="P541" s="11"/>
    </row>
    <row r="542" spans="9:16" x14ac:dyDescent="0.2">
      <c r="I542" s="11"/>
      <c r="J542" s="11"/>
      <c r="K542" s="11"/>
      <c r="L542" s="11"/>
      <c r="M542" s="11"/>
      <c r="N542" s="11"/>
      <c r="O542" s="11"/>
      <c r="P542" s="11"/>
    </row>
    <row r="543" spans="9:16" x14ac:dyDescent="0.2">
      <c r="I543" s="11"/>
      <c r="J543" s="11"/>
      <c r="K543" s="11"/>
      <c r="L543" s="11"/>
      <c r="M543" s="11"/>
      <c r="N543" s="11"/>
      <c r="O543" s="11"/>
      <c r="P543" s="11"/>
    </row>
    <row r="544" spans="9:16" x14ac:dyDescent="0.2">
      <c r="I544" s="11"/>
      <c r="J544" s="11"/>
      <c r="K544" s="11"/>
      <c r="L544" s="11"/>
      <c r="M544" s="11"/>
      <c r="N544" s="11"/>
      <c r="O544" s="11"/>
      <c r="P544" s="11"/>
    </row>
    <row r="545" spans="2:16" x14ac:dyDescent="0.2">
      <c r="I545" s="11"/>
      <c r="J545" s="11"/>
      <c r="K545" s="11"/>
      <c r="L545" s="11"/>
      <c r="M545" s="11"/>
      <c r="N545" s="11"/>
      <c r="O545" s="11"/>
      <c r="P545" s="11"/>
    </row>
    <row r="546" spans="2:16" x14ac:dyDescent="0.2">
      <c r="B546" s="9"/>
      <c r="C546" s="9"/>
      <c r="D546" s="9"/>
      <c r="E546" s="5"/>
      <c r="F546" s="9"/>
      <c r="G546" s="5"/>
      <c r="H546" s="5"/>
      <c r="I546" s="11"/>
      <c r="J546" s="11"/>
      <c r="K546" s="11"/>
      <c r="L546" s="11"/>
      <c r="M546" s="11"/>
      <c r="N546" s="11"/>
      <c r="O546" s="11"/>
      <c r="P546" s="11"/>
    </row>
    <row r="547" spans="2:16" x14ac:dyDescent="0.2">
      <c r="B547" s="9"/>
      <c r="D547" s="9"/>
      <c r="E547" s="5"/>
      <c r="F547" s="9"/>
      <c r="G547" s="5"/>
      <c r="H547" s="5"/>
      <c r="I547" s="11"/>
      <c r="J547" s="11"/>
      <c r="K547" s="11"/>
      <c r="L547" s="11"/>
      <c r="M547" s="11"/>
      <c r="N547" s="11"/>
      <c r="O547" s="11"/>
      <c r="P547" s="11"/>
    </row>
    <row r="548" spans="2:16" x14ac:dyDescent="0.2">
      <c r="I548" s="11"/>
      <c r="J548" s="11"/>
      <c r="K548" s="11"/>
      <c r="L548" s="11"/>
      <c r="M548" s="11"/>
      <c r="N548" s="11"/>
      <c r="O548" s="11"/>
      <c r="P548" s="11"/>
    </row>
    <row r="549" spans="2:16" x14ac:dyDescent="0.2">
      <c r="I549" s="11"/>
      <c r="J549" s="11"/>
      <c r="K549" s="11"/>
      <c r="L549" s="11"/>
      <c r="M549" s="11"/>
      <c r="N549" s="11"/>
      <c r="O549" s="11"/>
      <c r="P549" s="11"/>
    </row>
    <row r="550" spans="2:16" x14ac:dyDescent="0.2">
      <c r="I550" s="11"/>
      <c r="J550" s="11"/>
      <c r="K550" s="11"/>
      <c r="L550" s="11"/>
      <c r="M550" s="11"/>
      <c r="N550" s="11"/>
      <c r="O550" s="11"/>
      <c r="P550" s="11"/>
    </row>
    <row r="551" spans="2:16" x14ac:dyDescent="0.2">
      <c r="I551" s="11"/>
      <c r="J551" s="11"/>
      <c r="K551" s="11"/>
      <c r="L551" s="11"/>
      <c r="M551" s="11"/>
      <c r="N551" s="11"/>
      <c r="O551" s="11"/>
      <c r="P551" s="11"/>
    </row>
    <row r="552" spans="2:16" x14ac:dyDescent="0.2">
      <c r="I552" s="11"/>
      <c r="J552" s="11"/>
      <c r="K552" s="11"/>
      <c r="L552" s="11"/>
      <c r="M552" s="11"/>
      <c r="N552" s="11"/>
      <c r="O552" s="11"/>
      <c r="P552" s="11"/>
    </row>
    <row r="553" spans="2:16" x14ac:dyDescent="0.2">
      <c r="I553" s="11"/>
      <c r="J553" s="11"/>
      <c r="K553" s="11"/>
      <c r="L553" s="11"/>
      <c r="M553" s="11"/>
      <c r="N553" s="11"/>
      <c r="O553" s="11"/>
      <c r="P553" s="11"/>
    </row>
    <row r="554" spans="2:16" x14ac:dyDescent="0.2">
      <c r="I554" s="11"/>
      <c r="J554" s="11"/>
      <c r="K554" s="11"/>
      <c r="L554" s="11"/>
      <c r="M554" s="11"/>
      <c r="N554" s="11"/>
      <c r="O554" s="11"/>
      <c r="P554" s="11"/>
    </row>
    <row r="555" spans="2:16" x14ac:dyDescent="0.2">
      <c r="I555" s="11"/>
      <c r="J555" s="11"/>
      <c r="K555" s="11"/>
      <c r="L555" s="11"/>
      <c r="M555" s="11"/>
      <c r="N555" s="11"/>
      <c r="O555" s="11"/>
      <c r="P555" s="11"/>
    </row>
    <row r="556" spans="2:16" x14ac:dyDescent="0.2">
      <c r="I556" s="11"/>
      <c r="J556" s="11"/>
      <c r="K556" s="11"/>
      <c r="L556" s="11"/>
      <c r="M556" s="11"/>
      <c r="N556" s="11"/>
      <c r="O556" s="11"/>
      <c r="P556" s="11"/>
    </row>
    <row r="557" spans="2:16" x14ac:dyDescent="0.2">
      <c r="I557" s="11"/>
      <c r="J557" s="11"/>
      <c r="K557" s="11"/>
      <c r="L557" s="11"/>
      <c r="M557" s="11"/>
      <c r="N557" s="11"/>
      <c r="O557" s="11"/>
      <c r="P557" s="11"/>
    </row>
    <row r="558" spans="2:16" x14ac:dyDescent="0.2">
      <c r="I558" s="11"/>
      <c r="J558" s="11"/>
      <c r="K558" s="11"/>
      <c r="L558" s="11"/>
      <c r="M558" s="11"/>
      <c r="N558" s="11"/>
      <c r="O558" s="11"/>
      <c r="P558" s="11"/>
    </row>
    <row r="559" spans="2:16" x14ac:dyDescent="0.2">
      <c r="I559" s="11"/>
      <c r="J559" s="11"/>
      <c r="K559" s="11"/>
      <c r="L559" s="11"/>
      <c r="M559" s="11"/>
      <c r="N559" s="11"/>
      <c r="O559" s="11"/>
      <c r="P559" s="11"/>
    </row>
    <row r="560" spans="2:16" x14ac:dyDescent="0.2">
      <c r="I560" s="11"/>
      <c r="J560" s="11"/>
      <c r="K560" s="11"/>
      <c r="L560" s="11"/>
      <c r="M560" s="11"/>
      <c r="N560" s="11"/>
      <c r="O560" s="11"/>
      <c r="P560" s="11"/>
    </row>
    <row r="561" spans="9:16" x14ac:dyDescent="0.2">
      <c r="I561" s="11"/>
      <c r="J561" s="11"/>
      <c r="K561" s="11"/>
      <c r="L561" s="11"/>
      <c r="M561" s="11"/>
      <c r="N561" s="11"/>
      <c r="O561" s="11"/>
      <c r="P561" s="11"/>
    </row>
    <row r="562" spans="9:16" x14ac:dyDescent="0.2">
      <c r="I562" s="11"/>
      <c r="J562" s="11"/>
      <c r="K562" s="11"/>
      <c r="L562" s="11"/>
      <c r="M562" s="11"/>
      <c r="N562" s="11"/>
      <c r="O562" s="11"/>
      <c r="P562" s="11"/>
    </row>
    <row r="563" spans="9:16" x14ac:dyDescent="0.2">
      <c r="I563" s="11"/>
      <c r="J563" s="11"/>
      <c r="K563" s="11"/>
      <c r="L563" s="11"/>
      <c r="M563" s="11"/>
      <c r="N563" s="11"/>
      <c r="O563" s="11"/>
      <c r="P563" s="11"/>
    </row>
    <row r="564" spans="9:16" x14ac:dyDescent="0.2">
      <c r="I564" s="11"/>
      <c r="J564" s="11"/>
      <c r="K564" s="11"/>
      <c r="L564" s="11"/>
      <c r="M564" s="11"/>
      <c r="N564" s="11"/>
      <c r="O564" s="11"/>
      <c r="P564" s="11"/>
    </row>
    <row r="565" spans="9:16" x14ac:dyDescent="0.2">
      <c r="I565" s="11"/>
      <c r="J565" s="11"/>
      <c r="K565" s="11"/>
      <c r="L565" s="11"/>
      <c r="M565" s="11"/>
      <c r="N565" s="11"/>
      <c r="O565" s="11"/>
      <c r="P565" s="11"/>
    </row>
    <row r="566" spans="9:16" x14ac:dyDescent="0.2">
      <c r="I566" s="11"/>
      <c r="J566" s="11"/>
      <c r="K566" s="11"/>
      <c r="L566" s="11"/>
      <c r="M566" s="11"/>
      <c r="N566" s="11"/>
      <c r="O566" s="11"/>
      <c r="P566" s="11"/>
    </row>
    <row r="567" spans="9:16" x14ac:dyDescent="0.2">
      <c r="I567" s="11"/>
      <c r="J567" s="11"/>
      <c r="K567" s="11"/>
      <c r="L567" s="11"/>
      <c r="M567" s="11"/>
      <c r="N567" s="11"/>
      <c r="O567" s="11"/>
      <c r="P567" s="11"/>
    </row>
    <row r="568" spans="9:16" x14ac:dyDescent="0.2">
      <c r="I568" s="11"/>
      <c r="J568" s="11"/>
      <c r="K568" s="11"/>
      <c r="L568" s="11"/>
      <c r="M568" s="11"/>
      <c r="N568" s="11"/>
      <c r="O568" s="11"/>
      <c r="P568" s="11"/>
    </row>
    <row r="569" spans="9:16" x14ac:dyDescent="0.2">
      <c r="I569" s="11"/>
      <c r="J569" s="11"/>
      <c r="K569" s="11"/>
      <c r="L569" s="11"/>
      <c r="M569" s="11"/>
      <c r="N569" s="11"/>
      <c r="O569" s="11"/>
      <c r="P569" s="11"/>
    </row>
    <row r="570" spans="9:16" x14ac:dyDescent="0.2">
      <c r="I570" s="11"/>
      <c r="J570" s="11"/>
      <c r="K570" s="11"/>
      <c r="L570" s="11"/>
      <c r="M570" s="11"/>
      <c r="N570" s="11"/>
      <c r="O570" s="11"/>
      <c r="P570" s="11"/>
    </row>
    <row r="571" spans="9:16" x14ac:dyDescent="0.2">
      <c r="I571" s="11"/>
      <c r="J571" s="11"/>
      <c r="K571" s="11"/>
      <c r="L571" s="11"/>
      <c r="M571" s="11"/>
      <c r="N571" s="11"/>
      <c r="O571" s="11"/>
      <c r="P571" s="11"/>
    </row>
    <row r="572" spans="9:16" x14ac:dyDescent="0.2">
      <c r="I572" s="11"/>
      <c r="J572" s="11"/>
      <c r="K572" s="11"/>
      <c r="L572" s="11"/>
      <c r="M572" s="11"/>
      <c r="N572" s="11"/>
      <c r="O572" s="11"/>
      <c r="P572" s="11"/>
    </row>
    <row r="573" spans="9:16" x14ac:dyDescent="0.2">
      <c r="I573" s="11"/>
      <c r="J573" s="11"/>
      <c r="K573" s="11"/>
      <c r="L573" s="11"/>
      <c r="M573" s="11"/>
      <c r="N573" s="11"/>
      <c r="O573" s="11"/>
      <c r="P573" s="11"/>
    </row>
    <row r="574" spans="9:16" x14ac:dyDescent="0.2">
      <c r="I574" s="11"/>
      <c r="J574" s="11"/>
      <c r="K574" s="11"/>
      <c r="L574" s="11"/>
      <c r="M574" s="11"/>
      <c r="N574" s="11"/>
      <c r="O574" s="11"/>
      <c r="P574" s="11"/>
    </row>
    <row r="575" spans="9:16" x14ac:dyDescent="0.2">
      <c r="I575" s="11"/>
      <c r="J575" s="11"/>
      <c r="K575" s="11"/>
      <c r="L575" s="11"/>
      <c r="M575" s="11"/>
      <c r="N575" s="11"/>
      <c r="O575" s="11"/>
      <c r="P575" s="11"/>
    </row>
    <row r="576" spans="9:16" x14ac:dyDescent="0.2">
      <c r="I576" s="11"/>
      <c r="J576" s="11"/>
      <c r="K576" s="11"/>
      <c r="L576" s="11"/>
      <c r="M576" s="11"/>
      <c r="N576" s="11"/>
      <c r="O576" s="11"/>
      <c r="P576" s="11"/>
    </row>
    <row r="577" spans="9:16" x14ac:dyDescent="0.2">
      <c r="I577" s="11"/>
      <c r="J577" s="11"/>
      <c r="K577" s="11"/>
      <c r="L577" s="11"/>
      <c r="M577" s="11"/>
      <c r="N577" s="11"/>
      <c r="O577" s="11"/>
      <c r="P577" s="11"/>
    </row>
    <row r="578" spans="9:16" x14ac:dyDescent="0.2">
      <c r="I578" s="11"/>
      <c r="J578" s="11"/>
      <c r="K578" s="11"/>
      <c r="L578" s="11"/>
      <c r="M578" s="11"/>
      <c r="N578" s="11"/>
      <c r="O578" s="11"/>
      <c r="P578" s="11"/>
    </row>
    <row r="579" spans="9:16" x14ac:dyDescent="0.2">
      <c r="I579" s="11"/>
      <c r="J579" s="11"/>
      <c r="K579" s="11"/>
      <c r="L579" s="11"/>
      <c r="M579" s="11"/>
      <c r="N579" s="11"/>
      <c r="O579" s="11"/>
      <c r="P579" s="11"/>
    </row>
    <row r="580" spans="9:16" x14ac:dyDescent="0.2">
      <c r="I580" s="11"/>
      <c r="J580" s="11"/>
      <c r="K580" s="11"/>
      <c r="L580" s="11"/>
      <c r="M580" s="11"/>
      <c r="N580" s="11"/>
      <c r="O580" s="11"/>
      <c r="P580" s="11"/>
    </row>
    <row r="581" spans="9:16" x14ac:dyDescent="0.2">
      <c r="I581" s="11"/>
      <c r="J581" s="11"/>
      <c r="K581" s="11"/>
      <c r="L581" s="11"/>
      <c r="M581" s="11"/>
      <c r="N581" s="11"/>
      <c r="O581" s="11"/>
      <c r="P581" s="11"/>
    </row>
    <row r="582" spans="9:16" x14ac:dyDescent="0.2">
      <c r="I582" s="11"/>
      <c r="J582" s="11"/>
      <c r="K582" s="11"/>
      <c r="L582" s="11"/>
      <c r="M582" s="11"/>
      <c r="N582" s="11"/>
      <c r="O582" s="11"/>
      <c r="P582" s="11"/>
    </row>
    <row r="583" spans="9:16" x14ac:dyDescent="0.2">
      <c r="I583" s="11"/>
      <c r="J583" s="11"/>
      <c r="K583" s="11"/>
      <c r="L583" s="11"/>
      <c r="M583" s="11"/>
      <c r="N583" s="11"/>
      <c r="O583" s="11"/>
      <c r="P583" s="11"/>
    </row>
    <row r="584" spans="9:16" x14ac:dyDescent="0.2">
      <c r="I584" s="11"/>
      <c r="J584" s="11"/>
      <c r="K584" s="11"/>
      <c r="L584" s="11"/>
      <c r="M584" s="11"/>
      <c r="N584" s="11"/>
      <c r="O584" s="11"/>
      <c r="P584" s="11"/>
    </row>
    <row r="585" spans="9:16" x14ac:dyDescent="0.2">
      <c r="I585" s="11"/>
      <c r="J585" s="11"/>
      <c r="K585" s="11"/>
      <c r="L585" s="11"/>
      <c r="M585" s="11"/>
      <c r="N585" s="11"/>
      <c r="O585" s="11"/>
      <c r="P585" s="11"/>
    </row>
    <row r="586" spans="9:16" x14ac:dyDescent="0.2">
      <c r="I586" s="11"/>
      <c r="J586" s="11"/>
      <c r="K586" s="11"/>
      <c r="L586" s="11"/>
      <c r="M586" s="11"/>
      <c r="N586" s="11"/>
      <c r="O586" s="11"/>
      <c r="P586" s="11"/>
    </row>
    <row r="587" spans="9:16" x14ac:dyDescent="0.2">
      <c r="I587" s="11"/>
      <c r="J587" s="11"/>
      <c r="K587" s="11"/>
      <c r="L587" s="11"/>
      <c r="M587" s="11"/>
      <c r="N587" s="11"/>
      <c r="O587" s="11"/>
      <c r="P587" s="11"/>
    </row>
    <row r="588" spans="9:16" x14ac:dyDescent="0.2">
      <c r="I588" s="11"/>
      <c r="J588" s="11"/>
      <c r="K588" s="11"/>
      <c r="L588" s="11"/>
      <c r="M588" s="11"/>
      <c r="N588" s="11"/>
      <c r="O588" s="11"/>
      <c r="P588" s="11"/>
    </row>
    <row r="589" spans="9:16" x14ac:dyDescent="0.2">
      <c r="I589" s="11"/>
      <c r="J589" s="11"/>
      <c r="K589" s="11"/>
      <c r="L589" s="11"/>
      <c r="M589" s="11"/>
      <c r="N589" s="11"/>
      <c r="O589" s="11"/>
      <c r="P589" s="11"/>
    </row>
    <row r="590" spans="9:16" x14ac:dyDescent="0.2">
      <c r="I590" s="11"/>
      <c r="J590" s="11"/>
      <c r="K590" s="11"/>
      <c r="L590" s="11"/>
      <c r="M590" s="11"/>
      <c r="N590" s="11"/>
      <c r="O590" s="11"/>
      <c r="P590" s="11"/>
    </row>
    <row r="591" spans="9:16" x14ac:dyDescent="0.2">
      <c r="I591" s="11"/>
      <c r="J591" s="11"/>
      <c r="K591" s="11"/>
      <c r="L591" s="11"/>
      <c r="M591" s="11"/>
      <c r="N591" s="11"/>
      <c r="O591" s="11"/>
      <c r="P591" s="11"/>
    </row>
    <row r="592" spans="9:16" x14ac:dyDescent="0.2">
      <c r="I592" s="11"/>
      <c r="J592" s="11"/>
      <c r="K592" s="11"/>
      <c r="L592" s="11"/>
      <c r="M592" s="11"/>
      <c r="N592" s="11"/>
      <c r="O592" s="11"/>
      <c r="P592" s="11"/>
    </row>
    <row r="593" spans="9:16" x14ac:dyDescent="0.2">
      <c r="I593" s="11"/>
      <c r="J593" s="11"/>
      <c r="K593" s="11"/>
      <c r="L593" s="11"/>
      <c r="M593" s="11"/>
      <c r="N593" s="11"/>
      <c r="O593" s="11"/>
      <c r="P593" s="11"/>
    </row>
    <row r="594" spans="9:16" x14ac:dyDescent="0.2">
      <c r="I594" s="11"/>
      <c r="J594" s="11"/>
      <c r="K594" s="11"/>
      <c r="L594" s="11"/>
      <c r="M594" s="11"/>
      <c r="N594" s="11"/>
      <c r="O594" s="11"/>
      <c r="P594" s="11"/>
    </row>
    <row r="595" spans="9:16" x14ac:dyDescent="0.2">
      <c r="I595" s="11"/>
      <c r="J595" s="11"/>
      <c r="K595" s="11"/>
      <c r="L595" s="11"/>
      <c r="M595" s="11"/>
      <c r="N595" s="11"/>
      <c r="O595" s="11"/>
      <c r="P595" s="11"/>
    </row>
    <row r="596" spans="9:16" x14ac:dyDescent="0.2">
      <c r="I596" s="11"/>
      <c r="J596" s="11"/>
      <c r="K596" s="11"/>
      <c r="L596" s="11"/>
      <c r="M596" s="11"/>
      <c r="N596" s="11"/>
      <c r="O596" s="11"/>
      <c r="P596" s="11"/>
    </row>
    <row r="597" spans="9:16" x14ac:dyDescent="0.2">
      <c r="I597" s="11"/>
      <c r="J597" s="11"/>
      <c r="K597" s="11"/>
      <c r="L597" s="11"/>
      <c r="M597" s="11"/>
      <c r="N597" s="11"/>
      <c r="O597" s="11"/>
      <c r="P597" s="11"/>
    </row>
    <row r="598" spans="9:16" x14ac:dyDescent="0.2">
      <c r="I598" s="11"/>
      <c r="J598" s="11"/>
      <c r="K598" s="11"/>
      <c r="L598" s="11"/>
      <c r="M598" s="11"/>
      <c r="N598" s="11"/>
      <c r="O598" s="11"/>
      <c r="P598" s="11"/>
    </row>
    <row r="599" spans="9:16" x14ac:dyDescent="0.2">
      <c r="I599" s="11"/>
      <c r="J599" s="11"/>
      <c r="K599" s="11"/>
      <c r="L599" s="11"/>
      <c r="M599" s="11"/>
      <c r="N599" s="11"/>
      <c r="O599" s="11"/>
      <c r="P599" s="11"/>
    </row>
    <row r="600" spans="9:16" x14ac:dyDescent="0.2">
      <c r="I600" s="11"/>
      <c r="J600" s="11"/>
      <c r="K600" s="11"/>
      <c r="L600" s="11"/>
      <c r="M600" s="11"/>
      <c r="N600" s="11"/>
      <c r="O600" s="11"/>
      <c r="P600" s="11"/>
    </row>
    <row r="601" spans="9:16" x14ac:dyDescent="0.2">
      <c r="I601" s="11"/>
      <c r="J601" s="11"/>
      <c r="K601" s="11"/>
      <c r="L601" s="11"/>
      <c r="M601" s="11"/>
      <c r="N601" s="11"/>
      <c r="O601" s="11"/>
      <c r="P601" s="11"/>
    </row>
    <row r="602" spans="9:16" x14ac:dyDescent="0.2">
      <c r="I602" s="11"/>
      <c r="J602" s="11"/>
      <c r="K602" s="11"/>
      <c r="L602" s="11"/>
      <c r="M602" s="11"/>
      <c r="N602" s="11"/>
      <c r="O602" s="11"/>
      <c r="P602" s="11"/>
    </row>
    <row r="603" spans="9:16" x14ac:dyDescent="0.2">
      <c r="I603" s="11"/>
      <c r="J603" s="11"/>
      <c r="K603" s="11"/>
      <c r="L603" s="11"/>
      <c r="M603" s="11"/>
      <c r="N603" s="11"/>
      <c r="O603" s="11"/>
      <c r="P603" s="11"/>
    </row>
    <row r="604" spans="9:16" x14ac:dyDescent="0.2">
      <c r="I604" s="11"/>
      <c r="J604" s="11"/>
      <c r="K604" s="11"/>
      <c r="L604" s="11"/>
      <c r="M604" s="11"/>
      <c r="N604" s="11"/>
      <c r="O604" s="11"/>
      <c r="P604" s="11"/>
    </row>
    <row r="628" spans="2:8" x14ac:dyDescent="0.2">
      <c r="B628" s="9"/>
      <c r="C628" s="9"/>
      <c r="D628" s="9"/>
      <c r="E628" s="10"/>
      <c r="F628" s="9"/>
      <c r="G628" s="10"/>
      <c r="H628" s="10"/>
    </row>
    <row r="629" spans="2:8" x14ac:dyDescent="0.2">
      <c r="B629" s="9"/>
      <c r="C629" s="9"/>
      <c r="D629" s="9"/>
      <c r="E629" s="10"/>
      <c r="F629" s="9"/>
      <c r="G629" s="10"/>
      <c r="H629" s="10"/>
    </row>
    <row r="802" spans="2:8" x14ac:dyDescent="0.2">
      <c r="B802" s="8"/>
      <c r="C802" s="8"/>
      <c r="D802" s="9"/>
      <c r="E802" s="10"/>
      <c r="F802" s="9"/>
      <c r="G802" s="10"/>
      <c r="H802" s="10"/>
    </row>
    <row r="830" spans="2:8" x14ac:dyDescent="0.2">
      <c r="B830" s="8"/>
      <c r="C830" s="8"/>
      <c r="D830" s="8"/>
      <c r="E830" s="10"/>
      <c r="F830" s="8"/>
      <c r="G830" s="10"/>
      <c r="H830" s="10"/>
    </row>
  </sheetData>
  <mergeCells count="15">
    <mergeCell ref="D37:E37"/>
    <mergeCell ref="E38:E39"/>
    <mergeCell ref="AG95:AP95"/>
    <mergeCell ref="AD136:AF136"/>
    <mergeCell ref="AG116:AP116"/>
    <mergeCell ref="AG135:AP135"/>
    <mergeCell ref="AD96:AF96"/>
    <mergeCell ref="AD117:AF117"/>
    <mergeCell ref="AK148:AL148"/>
    <mergeCell ref="AG96:AJ96"/>
    <mergeCell ref="AL96:AP96"/>
    <mergeCell ref="AG136:AJ136"/>
    <mergeCell ref="AG117:AJ117"/>
    <mergeCell ref="AL117:AP117"/>
    <mergeCell ref="AL136:AP136"/>
  </mergeCells>
  <phoneticPr fontId="0" type="noConversion"/>
  <pageMargins left="0.38" right="0.31" top="0.56999999999999995" bottom="0.22" header="0.18" footer="0.16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 enableFormatConditionsCalculation="0">
    <tabColor rgb="FF00FFFF"/>
  </sheetPr>
  <dimension ref="A1:H26"/>
  <sheetViews>
    <sheetView showGridLines="0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8" x14ac:dyDescent="0.2">
      <c r="A1" s="13" t="s">
        <v>76</v>
      </c>
      <c r="B1" s="13"/>
      <c r="C1" s="13"/>
      <c r="D1" s="15"/>
      <c r="E1" s="15"/>
      <c r="F1" s="15"/>
      <c r="H1" s="50" t="s">
        <v>159</v>
      </c>
    </row>
    <row r="2" spans="1:8" x14ac:dyDescent="0.2">
      <c r="A2" s="13"/>
      <c r="B2" s="13"/>
      <c r="C2" s="13"/>
      <c r="D2" s="14"/>
      <c r="E2" s="13"/>
      <c r="F2" s="14"/>
    </row>
    <row r="3" spans="1:8" x14ac:dyDescent="0.2">
      <c r="A3" s="12" t="s">
        <v>67</v>
      </c>
      <c r="B3" s="13"/>
      <c r="C3" s="13"/>
      <c r="D3" s="14"/>
      <c r="E3" s="13"/>
      <c r="F3" s="14"/>
    </row>
    <row r="4" spans="1:8" x14ac:dyDescent="0.2">
      <c r="A4" s="13"/>
      <c r="B4" s="15" t="s">
        <v>50</v>
      </c>
      <c r="C4" s="15" t="s">
        <v>51</v>
      </c>
      <c r="D4" s="15" t="s">
        <v>52</v>
      </c>
      <c r="E4" s="15" t="s">
        <v>53</v>
      </c>
      <c r="F4" s="15" t="s">
        <v>52</v>
      </c>
    </row>
    <row r="5" spans="1:8" x14ac:dyDescent="0.2">
      <c r="A5" s="13"/>
      <c r="B5" s="13"/>
      <c r="C5" s="13"/>
      <c r="D5" s="15" t="s">
        <v>55</v>
      </c>
      <c r="E5" s="15" t="s">
        <v>56</v>
      </c>
      <c r="F5" s="15" t="s">
        <v>57</v>
      </c>
    </row>
    <row r="6" spans="1:8" x14ac:dyDescent="0.2">
      <c r="A6" s="13"/>
      <c r="B6" s="13"/>
      <c r="C6" s="13"/>
      <c r="D6" s="14"/>
      <c r="E6" s="13"/>
      <c r="F6" s="14"/>
    </row>
    <row r="7" spans="1:8" x14ac:dyDescent="0.2">
      <c r="A7" s="13"/>
      <c r="B7" s="15">
        <v>1</v>
      </c>
      <c r="C7" s="12" t="s">
        <v>63</v>
      </c>
      <c r="D7" s="15">
        <f>LOOKUP(F7,'IB-IM'!A:A,'IB-IM'!C:C)</f>
        <v>341</v>
      </c>
      <c r="E7" s="25">
        <v>1578.92</v>
      </c>
      <c r="F7" s="15">
        <v>368</v>
      </c>
    </row>
    <row r="8" spans="1:8" x14ac:dyDescent="0.2">
      <c r="A8" s="13"/>
      <c r="B8" s="15">
        <v>2</v>
      </c>
      <c r="C8" s="12" t="s">
        <v>60</v>
      </c>
      <c r="D8" s="15">
        <f>LOOKUP(F8,'IB-IM'!A:A,'IB-IM'!C:C)</f>
        <v>367</v>
      </c>
      <c r="E8" s="25">
        <v>1699.31</v>
      </c>
      <c r="F8" s="15">
        <v>408</v>
      </c>
    </row>
    <row r="9" spans="1:8" x14ac:dyDescent="0.2">
      <c r="A9" s="13"/>
      <c r="B9" s="15">
        <v>3</v>
      </c>
      <c r="C9" s="12" t="s">
        <v>61</v>
      </c>
      <c r="D9" s="15">
        <f>LOOKUP(F9,'IB-IM'!A:A,'IB-IM'!C:C)</f>
        <v>386</v>
      </c>
      <c r="E9" s="25">
        <v>1787.29</v>
      </c>
      <c r="F9" s="15">
        <v>438</v>
      </c>
    </row>
    <row r="10" spans="1:8" x14ac:dyDescent="0.2">
      <c r="A10" s="13"/>
      <c r="B10" s="15">
        <v>4</v>
      </c>
      <c r="C10" s="12" t="s">
        <v>61</v>
      </c>
      <c r="D10" s="15">
        <f>LOOKUP(F10,'IB-IM'!A:A,'IB-IM'!C:C)</f>
        <v>411</v>
      </c>
      <c r="E10" s="25">
        <v>1903.05</v>
      </c>
      <c r="F10" s="15">
        <v>471</v>
      </c>
    </row>
    <row r="11" spans="1:8" x14ac:dyDescent="0.2">
      <c r="A11" s="13"/>
      <c r="B11" s="15">
        <v>5</v>
      </c>
      <c r="C11" s="12" t="s">
        <v>62</v>
      </c>
      <c r="D11" s="15">
        <f>LOOKUP(F11,'IB-IM'!A:A,'IB-IM'!C:C)</f>
        <v>429</v>
      </c>
      <c r="E11" s="25">
        <v>1986.39</v>
      </c>
      <c r="F11" s="15">
        <v>498</v>
      </c>
    </row>
    <row r="12" spans="1:8" x14ac:dyDescent="0.2">
      <c r="A12" s="13"/>
      <c r="B12" s="15">
        <v>6</v>
      </c>
      <c r="C12" s="12" t="s">
        <v>62</v>
      </c>
      <c r="D12" s="15">
        <f>LOOKUP(F12,'IB-IM'!A:A,'IB-IM'!C:C)</f>
        <v>456</v>
      </c>
      <c r="E12" s="25">
        <v>2111.41</v>
      </c>
      <c r="F12" s="15">
        <v>535</v>
      </c>
    </row>
    <row r="13" spans="1:8" x14ac:dyDescent="0.2">
      <c r="A13" s="13"/>
      <c r="B13" s="15">
        <v>7</v>
      </c>
      <c r="C13" s="12" t="s">
        <v>62</v>
      </c>
      <c r="D13" s="15">
        <f>LOOKUP(F13,'IB-IM'!A:A,'IB-IM'!C:C)</f>
        <v>485</v>
      </c>
      <c r="E13" s="25">
        <v>2245.69</v>
      </c>
      <c r="F13" s="15">
        <v>574</v>
      </c>
    </row>
    <row r="14" spans="1:8" x14ac:dyDescent="0.2">
      <c r="A14" s="13"/>
      <c r="B14" s="15">
        <v>8</v>
      </c>
      <c r="C14" s="13"/>
      <c r="D14" s="15">
        <f>LOOKUP(F14,'IB-IM'!A:A,'IB-IM'!C:C)</f>
        <v>512</v>
      </c>
      <c r="E14" s="25">
        <v>2370.6999999999998</v>
      </c>
      <c r="F14" s="15">
        <v>610</v>
      </c>
    </row>
    <row r="15" spans="1:8" x14ac:dyDescent="0.2">
      <c r="A15" s="13"/>
      <c r="B15" s="13"/>
      <c r="C15" s="13"/>
      <c r="D15" s="14"/>
      <c r="E15" s="13"/>
      <c r="F15" s="14"/>
    </row>
    <row r="16" spans="1:8" x14ac:dyDescent="0.2">
      <c r="A16" s="12" t="s">
        <v>68</v>
      </c>
      <c r="B16" s="13"/>
      <c r="C16" s="13"/>
      <c r="D16" s="14"/>
      <c r="E16" s="13"/>
      <c r="F16" s="14"/>
    </row>
    <row r="17" spans="1:6" x14ac:dyDescent="0.2">
      <c r="A17" s="13"/>
      <c r="B17" s="15" t="s">
        <v>50</v>
      </c>
      <c r="C17" s="15" t="s">
        <v>51</v>
      </c>
      <c r="D17" s="15" t="s">
        <v>52</v>
      </c>
      <c r="E17" s="15" t="s">
        <v>53</v>
      </c>
      <c r="F17" s="15" t="s">
        <v>52</v>
      </c>
    </row>
    <row r="18" spans="1:6" x14ac:dyDescent="0.2">
      <c r="A18" s="13"/>
      <c r="B18" s="13"/>
      <c r="C18" s="13"/>
      <c r="D18" s="15" t="s">
        <v>55</v>
      </c>
      <c r="E18" s="15" t="s">
        <v>56</v>
      </c>
      <c r="F18" s="15" t="s">
        <v>57</v>
      </c>
    </row>
    <row r="19" spans="1:6" x14ac:dyDescent="0.2">
      <c r="A19" s="13"/>
      <c r="B19" s="13"/>
      <c r="C19" s="13"/>
      <c r="D19" s="14"/>
      <c r="E19" s="13"/>
      <c r="F19" s="14"/>
    </row>
    <row r="20" spans="1:6" x14ac:dyDescent="0.2">
      <c r="A20" s="13"/>
      <c r="B20" s="15">
        <v>1</v>
      </c>
      <c r="C20" s="15" t="s">
        <v>60</v>
      </c>
      <c r="D20" s="15">
        <f>LOOKUP(F20,'IB-IM'!A:A,'IB-IM'!C:C)</f>
        <v>420</v>
      </c>
      <c r="E20" s="25">
        <v>1944.72</v>
      </c>
      <c r="F20" s="15">
        <v>485</v>
      </c>
    </row>
    <row r="21" spans="1:6" x14ac:dyDescent="0.2">
      <c r="A21" s="13"/>
      <c r="B21" s="15">
        <v>2</v>
      </c>
      <c r="C21" s="15" t="s">
        <v>60</v>
      </c>
      <c r="D21" s="15">
        <f>LOOKUP(F21,'IB-IM'!A:A,'IB-IM'!C:C)</f>
        <v>455</v>
      </c>
      <c r="E21" s="25">
        <v>2106.7800000000002</v>
      </c>
      <c r="F21" s="15">
        <v>532</v>
      </c>
    </row>
    <row r="22" spans="1:6" x14ac:dyDescent="0.2">
      <c r="A22" s="13"/>
      <c r="B22" s="15">
        <v>3</v>
      </c>
      <c r="C22" s="15" t="s">
        <v>60</v>
      </c>
      <c r="D22" s="15">
        <f>LOOKUP(F22,'IB-IM'!A:A,'IB-IM'!C:C)</f>
        <v>474</v>
      </c>
      <c r="E22" s="25">
        <v>2194.75</v>
      </c>
      <c r="F22" s="15">
        <v>559</v>
      </c>
    </row>
    <row r="23" spans="1:6" x14ac:dyDescent="0.2">
      <c r="A23" s="13"/>
      <c r="B23" s="15">
        <v>4</v>
      </c>
      <c r="C23" s="15" t="s">
        <v>61</v>
      </c>
      <c r="D23" s="15">
        <f>LOOKUP(F23,'IB-IM'!A:A,'IB-IM'!C:C)</f>
        <v>498</v>
      </c>
      <c r="E23" s="25">
        <v>2305.88</v>
      </c>
      <c r="F23" s="15">
        <v>591</v>
      </c>
    </row>
    <row r="24" spans="1:6" x14ac:dyDescent="0.2">
      <c r="A24" s="13"/>
      <c r="B24" s="15">
        <v>5</v>
      </c>
      <c r="C24" s="14" t="s">
        <v>61</v>
      </c>
      <c r="D24" s="15">
        <f>LOOKUP(F24,'IB-IM'!A:A,'IB-IM'!C:C)</f>
        <v>518</v>
      </c>
      <c r="E24" s="25">
        <v>2398.4899999999998</v>
      </c>
      <c r="F24" s="15">
        <v>618</v>
      </c>
    </row>
    <row r="25" spans="1:6" x14ac:dyDescent="0.2">
      <c r="A25" s="13"/>
      <c r="B25" s="15">
        <v>6</v>
      </c>
      <c r="C25" s="14" t="s">
        <v>74</v>
      </c>
      <c r="D25" s="15">
        <f>LOOKUP(F25,'IB-IM'!A:A,'IB-IM'!C:C)</f>
        <v>539</v>
      </c>
      <c r="E25" s="25">
        <v>2495.7199999999998</v>
      </c>
      <c r="F25" s="15">
        <v>645</v>
      </c>
    </row>
    <row r="26" spans="1:6" x14ac:dyDescent="0.2">
      <c r="A26" s="13"/>
      <c r="B26" s="15">
        <v>7</v>
      </c>
      <c r="C26" s="13"/>
      <c r="D26" s="15">
        <f>LOOKUP(F26,'IB-IM'!A:A,'IB-IM'!C:C)</f>
        <v>570</v>
      </c>
      <c r="E26" s="25">
        <v>2639.26</v>
      </c>
      <c r="F26" s="15">
        <v>685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tabColor rgb="FF00FFFF"/>
  </sheetPr>
  <dimension ref="A1:S68"/>
  <sheetViews>
    <sheetView showGridLines="0" zoomScale="80" zoomScaleNormal="80" workbookViewId="0">
      <selection activeCell="B59" sqref="B59"/>
    </sheetView>
  </sheetViews>
  <sheetFormatPr baseColWidth="10" defaultRowHeight="12.75" x14ac:dyDescent="0.2"/>
  <cols>
    <col min="1" max="1" width="11.42578125" style="50"/>
    <col min="2" max="6" width="11.42578125" style="51"/>
    <col min="7" max="7" width="11.42578125" style="60"/>
    <col min="8" max="8" width="13.5703125" style="51" customWidth="1"/>
    <col min="9" max="11" width="14" style="51" customWidth="1"/>
    <col min="12" max="12" width="11.42578125" style="51"/>
    <col min="13" max="15" width="11.42578125" style="50"/>
    <col min="16" max="16" width="14.85546875" style="50" customWidth="1"/>
    <col min="17" max="18" width="11.42578125" style="50"/>
    <col min="19" max="19" width="11.42578125" style="51"/>
    <col min="20" max="16384" width="11.42578125" style="50"/>
  </cols>
  <sheetData>
    <row r="1" spans="1:16" x14ac:dyDescent="0.2">
      <c r="A1" s="50" t="s">
        <v>162</v>
      </c>
      <c r="B1" s="281" t="s">
        <v>166</v>
      </c>
      <c r="C1" s="281"/>
      <c r="D1" s="281"/>
      <c r="F1" s="73" t="s">
        <v>167</v>
      </c>
      <c r="G1" s="74"/>
      <c r="H1" s="73" t="s">
        <v>168</v>
      </c>
      <c r="J1" s="73" t="s">
        <v>122</v>
      </c>
      <c r="K1" s="50"/>
      <c r="N1" s="50" t="s">
        <v>159</v>
      </c>
    </row>
    <row r="2" spans="1:16" x14ac:dyDescent="0.2">
      <c r="B2" s="282" t="s">
        <v>222</v>
      </c>
      <c r="C2" s="281"/>
      <c r="D2" s="281"/>
      <c r="F2" s="75" t="s">
        <v>154</v>
      </c>
      <c r="G2" s="76"/>
      <c r="H2" s="75" t="s">
        <v>155</v>
      </c>
      <c r="J2" s="75" t="s">
        <v>156</v>
      </c>
      <c r="K2" s="50"/>
    </row>
    <row r="3" spans="1:16" x14ac:dyDescent="0.2">
      <c r="F3" s="77" t="s">
        <v>155</v>
      </c>
      <c r="G3" s="76"/>
      <c r="H3" s="77" t="s">
        <v>156</v>
      </c>
      <c r="J3" s="77" t="s">
        <v>164</v>
      </c>
      <c r="K3" s="50"/>
      <c r="L3" s="281" t="s">
        <v>172</v>
      </c>
      <c r="M3" s="281"/>
    </row>
    <row r="4" spans="1:16" x14ac:dyDescent="0.2">
      <c r="G4" s="102"/>
    </row>
    <row r="6" spans="1:16" ht="13.5" thickBot="1" x14ac:dyDescent="0.25">
      <c r="A6" s="50" t="s">
        <v>154</v>
      </c>
      <c r="E6" s="51">
        <v>2015</v>
      </c>
      <c r="G6" s="103">
        <v>2015</v>
      </c>
      <c r="I6" s="51">
        <v>2015</v>
      </c>
      <c r="K6" s="50" t="s">
        <v>155</v>
      </c>
    </row>
    <row r="7" spans="1:16" ht="13.5" thickBot="1" x14ac:dyDescent="0.25">
      <c r="A7" s="78" t="s">
        <v>169</v>
      </c>
      <c r="B7" s="63" t="s">
        <v>50</v>
      </c>
      <c r="C7" s="63" t="s">
        <v>51</v>
      </c>
      <c r="D7" s="63" t="s">
        <v>52</v>
      </c>
      <c r="E7" s="79" t="s">
        <v>52</v>
      </c>
      <c r="F7" s="63" t="s">
        <v>53</v>
      </c>
      <c r="G7" s="79" t="s">
        <v>53</v>
      </c>
      <c r="H7" s="63" t="s">
        <v>52</v>
      </c>
      <c r="I7" s="79" t="s">
        <v>165</v>
      </c>
      <c r="J7" s="63"/>
      <c r="K7" s="78" t="s">
        <v>169</v>
      </c>
      <c r="L7" s="63" t="s">
        <v>50</v>
      </c>
      <c r="M7" s="63" t="s">
        <v>51</v>
      </c>
      <c r="N7" s="63" t="s">
        <v>52</v>
      </c>
      <c r="O7" s="63" t="s">
        <v>53</v>
      </c>
      <c r="P7" s="63" t="s">
        <v>52</v>
      </c>
    </row>
    <row r="8" spans="1:16" x14ac:dyDescent="0.2">
      <c r="B8" s="62"/>
      <c r="C8" s="62"/>
      <c r="D8" s="63" t="s">
        <v>55</v>
      </c>
      <c r="E8" s="79" t="s">
        <v>55</v>
      </c>
      <c r="F8" s="63" t="s">
        <v>56</v>
      </c>
      <c r="G8" s="79" t="s">
        <v>56</v>
      </c>
      <c r="H8" s="63" t="s">
        <v>57</v>
      </c>
      <c r="I8" s="80">
        <v>42186</v>
      </c>
      <c r="J8" s="81"/>
      <c r="K8" s="63"/>
      <c r="L8" s="62"/>
      <c r="M8" s="62"/>
      <c r="N8" s="63" t="s">
        <v>55</v>
      </c>
      <c r="O8" s="63" t="s">
        <v>56</v>
      </c>
      <c r="P8" s="63" t="s">
        <v>57</v>
      </c>
    </row>
    <row r="9" spans="1:16" x14ac:dyDescent="0.2">
      <c r="E9" s="60"/>
      <c r="I9" s="60"/>
    </row>
    <row r="10" spans="1:16" x14ac:dyDescent="0.2">
      <c r="B10" s="51">
        <v>1</v>
      </c>
      <c r="C10" s="51" t="s">
        <v>63</v>
      </c>
      <c r="D10" s="51">
        <f>LOOKUP(H10,'IB-IM'!A:A,'IB-IM'!C:C)</f>
        <v>342</v>
      </c>
      <c r="E10" s="60">
        <f>'IB-IM'!C566</f>
        <v>349</v>
      </c>
      <c r="F10" s="25">
        <f>TRUNC(ROUND(taux!$D$39*D10,2)/12*100)/100</f>
        <v>1583.56</v>
      </c>
      <c r="G10" s="82">
        <f>TRUNC(ROUND(taux!$D$39*E10,2)/12*100)/100</f>
        <v>1615.97</v>
      </c>
      <c r="H10" s="51">
        <v>370</v>
      </c>
      <c r="I10" s="60">
        <v>379</v>
      </c>
      <c r="L10" s="51">
        <v>5</v>
      </c>
      <c r="M10" s="51" t="s">
        <v>60</v>
      </c>
      <c r="N10" s="51">
        <f>LOOKUP(P10,'IB-IM'!A:A,'IB-IM'!C:C)</f>
        <v>456</v>
      </c>
      <c r="O10" s="25">
        <f>TRUNC(ROUND(taux!$D$39*N10,2)/12*100)/100</f>
        <v>2111.41</v>
      </c>
      <c r="P10" s="51">
        <v>533</v>
      </c>
    </row>
    <row r="11" spans="1:16" x14ac:dyDescent="0.2">
      <c r="B11" s="51">
        <v>2</v>
      </c>
      <c r="C11" s="51" t="s">
        <v>60</v>
      </c>
      <c r="D11" s="51">
        <f>LOOKUP(H11,'IB-IM'!A:A,'IB-IM'!C:C)</f>
        <v>355</v>
      </c>
      <c r="E11" s="60">
        <f>'IB-IM'!C610</f>
        <v>363</v>
      </c>
      <c r="F11" s="25">
        <f>TRUNC(ROUND(taux!$D$39*D11,2)/12*100)/100</f>
        <v>1643.75</v>
      </c>
      <c r="G11" s="82">
        <f>TRUNC(ROUND(taux!$D$39*E11,2)/12*100)/100</f>
        <v>1680.79</v>
      </c>
      <c r="H11" s="51">
        <v>388</v>
      </c>
      <c r="I11" s="60">
        <v>401</v>
      </c>
      <c r="L11" s="51">
        <v>6</v>
      </c>
      <c r="M11" s="51" t="s">
        <v>61</v>
      </c>
      <c r="N11" s="51">
        <f>LOOKUP(P11,'IB-IM'!A:A,'IB-IM'!C:C)</f>
        <v>478</v>
      </c>
      <c r="O11" s="25">
        <f>TRUNC(ROUND(taux!$D$39*N11,2)/12*100)/100</f>
        <v>2213.27</v>
      </c>
      <c r="P11" s="51">
        <v>565</v>
      </c>
    </row>
    <row r="12" spans="1:16" x14ac:dyDescent="0.2">
      <c r="B12" s="51">
        <v>3</v>
      </c>
      <c r="C12" s="51" t="s">
        <v>61</v>
      </c>
      <c r="D12" s="51">
        <f>LOOKUP(H12,'IB-IM'!A:A,'IB-IM'!C:C)</f>
        <v>379</v>
      </c>
      <c r="E12" s="60">
        <f>'IB-IM'!C674</f>
        <v>382</v>
      </c>
      <c r="F12" s="25">
        <f>TRUNC(ROUND(taux!$D$39*D12,2)/12*100)/100</f>
        <v>1754.88</v>
      </c>
      <c r="G12" s="82">
        <f>TRUNC(ROUND(taux!$D$39*E12,2)/12*100)/100</f>
        <v>1768.77</v>
      </c>
      <c r="H12" s="51">
        <v>428</v>
      </c>
      <c r="I12" s="60">
        <v>433</v>
      </c>
      <c r="L12" s="51">
        <v>7</v>
      </c>
      <c r="M12" s="51" t="s">
        <v>61</v>
      </c>
      <c r="N12" s="51">
        <f>LOOKUP(P12,'IB-IM'!A:A,'IB-IM'!C:C)</f>
        <v>501</v>
      </c>
      <c r="O12" s="25">
        <f>TRUNC(ROUND(taux!$D$39*N12,2)/12*100)/100</f>
        <v>2319.77</v>
      </c>
      <c r="P12" s="51">
        <v>594</v>
      </c>
    </row>
    <row r="13" spans="1:16" x14ac:dyDescent="0.2">
      <c r="B13" s="51">
        <v>4</v>
      </c>
      <c r="C13" s="51" t="s">
        <v>61</v>
      </c>
      <c r="D13" s="51">
        <f>LOOKUP(H13,'IB-IM'!A:A,'IB-IM'!C:C)</f>
        <v>399</v>
      </c>
      <c r="E13" s="60">
        <f>'IB-IM'!C726</f>
        <v>402</v>
      </c>
      <c r="F13" s="25">
        <f>TRUNC(ROUND(taux!$D$39*D13,2)/12*100)/100</f>
        <v>1847.48</v>
      </c>
      <c r="G13" s="82">
        <f>TRUNC(ROUND(taux!$D$39*E13,2)/12*100)/100</f>
        <v>1861.37</v>
      </c>
      <c r="H13" s="51">
        <v>456</v>
      </c>
      <c r="I13" s="60">
        <v>459</v>
      </c>
      <c r="L13" s="51">
        <v>8</v>
      </c>
      <c r="M13" s="51" t="s">
        <v>62</v>
      </c>
      <c r="N13" s="51">
        <f>LOOKUP(P13,'IB-IM'!A:A,'IB-IM'!C:C)</f>
        <v>524</v>
      </c>
      <c r="O13" s="25">
        <f>TRUNC(ROUND(taux!$D$39*N13,2)/12*100)/100</f>
        <v>2426.27</v>
      </c>
      <c r="P13" s="51">
        <v>625</v>
      </c>
    </row>
    <row r="14" spans="1:16" x14ac:dyDescent="0.2">
      <c r="B14" s="51">
        <v>5</v>
      </c>
      <c r="C14" s="51" t="s">
        <v>61</v>
      </c>
      <c r="D14" s="51">
        <f>LOOKUP(H14,'IB-IM'!A:A,'IB-IM'!C:C)</f>
        <v>423</v>
      </c>
      <c r="E14" s="60">
        <f>'IB-IM'!C790</f>
        <v>424</v>
      </c>
      <c r="F14" s="25">
        <f>TRUNC(ROUND(taux!$D$39*D14,2)/12*100)/100</f>
        <v>1958.61</v>
      </c>
      <c r="G14" s="82">
        <f>TRUNC(ROUND(taux!$D$39*E14,2)/12*100)/100</f>
        <v>1963.24</v>
      </c>
      <c r="H14" s="51">
        <v>490</v>
      </c>
      <c r="I14" s="60">
        <v>491</v>
      </c>
      <c r="L14" s="51">
        <v>9</v>
      </c>
      <c r="M14" s="51" t="s">
        <v>62</v>
      </c>
      <c r="N14" s="51">
        <f>LOOKUP(P14,'IB-IM'!A:A,'IB-IM'!C:C)</f>
        <v>547</v>
      </c>
      <c r="O14" s="25">
        <f>TRUNC(ROUND(taux!$D$39*N14,2)/12*100)/100</f>
        <v>2532.7600000000002</v>
      </c>
      <c r="P14" s="51">
        <v>656</v>
      </c>
    </row>
    <row r="15" spans="1:16" x14ac:dyDescent="0.2">
      <c r="B15" s="51">
        <v>6</v>
      </c>
      <c r="C15" s="51" t="s">
        <v>61</v>
      </c>
      <c r="D15" s="51">
        <f>LOOKUP(H15,'IB-IM'!A:A,'IB-IM'!C:C)</f>
        <v>456</v>
      </c>
      <c r="E15" s="60">
        <f>'IB-IM'!C880</f>
        <v>457</v>
      </c>
      <c r="F15" s="25">
        <f>TRUNC(ROUND(taux!$D$39*D15,2)/12*100)/100</f>
        <v>2111.41</v>
      </c>
      <c r="G15" s="82">
        <f>TRUNC(ROUND(taux!$D$39*E15,2)/12*100)/100</f>
        <v>2116.04</v>
      </c>
      <c r="H15" s="51">
        <v>533</v>
      </c>
      <c r="I15" s="60">
        <v>536</v>
      </c>
      <c r="L15" s="51">
        <v>10</v>
      </c>
      <c r="M15" s="51" t="s">
        <v>62</v>
      </c>
      <c r="N15" s="51">
        <f>LOOKUP(P15,'IB-IM'!A:A,'IB-IM'!C:C)</f>
        <v>570</v>
      </c>
      <c r="O15" s="25">
        <f>TRUNC(ROUND(taux!$D$39*N15,2)/12*100)/100</f>
        <v>2639.26</v>
      </c>
      <c r="P15" s="51">
        <v>685</v>
      </c>
    </row>
    <row r="16" spans="1:16" x14ac:dyDescent="0.2">
      <c r="B16" s="51">
        <v>7</v>
      </c>
      <c r="C16" s="51" t="s">
        <v>61</v>
      </c>
      <c r="D16" s="51">
        <f>LOOKUP(H16,'IB-IM'!A:A,'IB-IM'!C:C)</f>
        <v>487</v>
      </c>
      <c r="E16" s="60">
        <f>'IB-IM'!C964</f>
        <v>488</v>
      </c>
      <c r="F16" s="25">
        <f>TRUNC(ROUND(taux!$D$39*D16,2)/12*100)/100</f>
        <v>2254.9499999999998</v>
      </c>
      <c r="G16" s="82">
        <f>TRUNC(ROUND(taux!$D$39*E16,2)/12*100)/100</f>
        <v>2259.58</v>
      </c>
      <c r="H16" s="51">
        <v>577</v>
      </c>
      <c r="I16" s="60">
        <v>578</v>
      </c>
      <c r="L16" s="51">
        <v>11</v>
      </c>
      <c r="M16" s="51"/>
      <c r="N16" s="51">
        <f>LOOKUP(P16,'IB-IM'!A:A,'IB-IM'!C:C)</f>
        <v>581</v>
      </c>
      <c r="O16" s="25">
        <f>TRUNC(ROUND(taux!$D$39*N16,2)/12*100)/100</f>
        <v>2690.19</v>
      </c>
      <c r="P16" s="51">
        <v>700</v>
      </c>
    </row>
    <row r="17" spans="1:16" x14ac:dyDescent="0.2">
      <c r="B17" s="51">
        <v>8</v>
      </c>
      <c r="C17" s="51" t="s">
        <v>62</v>
      </c>
      <c r="D17" s="51">
        <f>LOOKUP(H17,'IB-IM'!A:A,'IB-IM'!C:C)</f>
        <v>505</v>
      </c>
      <c r="E17" s="60">
        <f>'IB-IM'!C1018</f>
        <v>509</v>
      </c>
      <c r="F17" s="25">
        <f>TRUNC(ROUND(taux!$D$39*D17,2)/12*100)/100</f>
        <v>2338.29</v>
      </c>
      <c r="G17" s="82">
        <f>TRUNC(ROUND(taux!$D$39*E17,2)/12*100)/100</f>
        <v>2356.81</v>
      </c>
      <c r="H17" s="51">
        <v>600</v>
      </c>
      <c r="I17" s="60">
        <v>605</v>
      </c>
    </row>
    <row r="18" spans="1:16" x14ac:dyDescent="0.2">
      <c r="B18" s="51">
        <v>9</v>
      </c>
      <c r="C18" s="51" t="s">
        <v>62</v>
      </c>
      <c r="D18" s="51">
        <f>LOOKUP(H18,'IB-IM'!A:A,'IB-IM'!C:C)</f>
        <v>524</v>
      </c>
      <c r="E18" s="60">
        <f>'IB-IM'!C1070</f>
        <v>529</v>
      </c>
      <c r="F18" s="25">
        <f>TRUNC(ROUND(taux!$D$39*D18,2)/12*100)/100</f>
        <v>2426.27</v>
      </c>
      <c r="G18" s="82">
        <f>TRUNC(ROUND(taux!$D$39*E18,2)/12*100)/100</f>
        <v>2449.42</v>
      </c>
      <c r="H18" s="51">
        <v>625</v>
      </c>
      <c r="I18" s="60">
        <v>631</v>
      </c>
    </row>
    <row r="19" spans="1:16" x14ac:dyDescent="0.2">
      <c r="B19" s="51">
        <v>10</v>
      </c>
      <c r="C19" s="51" t="s">
        <v>62</v>
      </c>
      <c r="D19" s="51">
        <f>LOOKUP(H19,'IB-IM'!A:A,'IB-IM'!C:C)</f>
        <v>548</v>
      </c>
      <c r="E19" s="60">
        <f>'IB-IM'!C1124</f>
        <v>549</v>
      </c>
      <c r="F19" s="25">
        <f>TRUNC(ROUND(taux!$D$39*D19,2)/12*100)/100</f>
        <v>2537.4</v>
      </c>
      <c r="G19" s="82">
        <f>TRUNC(ROUND(taux!$D$39*E19,2)/12*100)/100</f>
        <v>2542.0300000000002</v>
      </c>
      <c r="H19" s="51">
        <v>657</v>
      </c>
      <c r="I19" s="60">
        <v>658</v>
      </c>
    </row>
    <row r="20" spans="1:16" x14ac:dyDescent="0.2">
      <c r="B20" s="51">
        <v>11</v>
      </c>
      <c r="D20" s="51">
        <f>LOOKUP(H20,'IB-IM'!A:A,'IB-IM'!C:C)</f>
        <v>566</v>
      </c>
      <c r="E20" s="60">
        <f>'IB-IM'!C1168</f>
        <v>566</v>
      </c>
      <c r="F20" s="25">
        <f>TRUNC(ROUND(taux!$D$39*D20,2)/12*100)/100</f>
        <v>2620.7399999999998</v>
      </c>
      <c r="G20" s="82">
        <f>TRUNC(ROUND(taux!$D$39*E20,2)/12*100)/100</f>
        <v>2620.7399999999998</v>
      </c>
      <c r="H20" s="51">
        <v>680</v>
      </c>
      <c r="I20" s="60">
        <v>680</v>
      </c>
    </row>
    <row r="21" spans="1:16" x14ac:dyDescent="0.2">
      <c r="I21" s="60"/>
    </row>
    <row r="22" spans="1:16" x14ac:dyDescent="0.2">
      <c r="I22" s="60"/>
    </row>
    <row r="23" spans="1:16" ht="13.5" thickBot="1" x14ac:dyDescent="0.25">
      <c r="A23" s="50" t="s">
        <v>155</v>
      </c>
      <c r="I23" s="60"/>
      <c r="K23" s="50" t="s">
        <v>156</v>
      </c>
    </row>
    <row r="24" spans="1:16" x14ac:dyDescent="0.2">
      <c r="A24" s="83" t="s">
        <v>170</v>
      </c>
      <c r="B24" s="63" t="s">
        <v>50</v>
      </c>
      <c r="C24" s="63" t="s">
        <v>51</v>
      </c>
      <c r="D24" s="63" t="s">
        <v>52</v>
      </c>
      <c r="E24" s="79" t="s">
        <v>52</v>
      </c>
      <c r="F24" s="63" t="s">
        <v>53</v>
      </c>
      <c r="G24" s="79" t="s">
        <v>53</v>
      </c>
      <c r="H24" s="63" t="s">
        <v>52</v>
      </c>
      <c r="I24" s="79" t="s">
        <v>165</v>
      </c>
      <c r="J24" s="63"/>
      <c r="K24" s="83" t="s">
        <v>170</v>
      </c>
      <c r="L24" s="63" t="s">
        <v>50</v>
      </c>
      <c r="M24" s="63" t="s">
        <v>51</v>
      </c>
      <c r="N24" s="63" t="s">
        <v>52</v>
      </c>
      <c r="O24" s="63" t="s">
        <v>53</v>
      </c>
      <c r="P24" s="63" t="s">
        <v>52</v>
      </c>
    </row>
    <row r="25" spans="1:16" ht="13.5" thickBot="1" x14ac:dyDescent="0.25">
      <c r="A25" s="84" t="s">
        <v>171</v>
      </c>
      <c r="B25" s="62"/>
      <c r="C25" s="62"/>
      <c r="D25" s="63" t="s">
        <v>55</v>
      </c>
      <c r="E25" s="79" t="s">
        <v>55</v>
      </c>
      <c r="F25" s="63" t="s">
        <v>56</v>
      </c>
      <c r="G25" s="79" t="s">
        <v>56</v>
      </c>
      <c r="H25" s="63" t="s">
        <v>57</v>
      </c>
      <c r="I25" s="80">
        <v>42186</v>
      </c>
      <c r="J25" s="81"/>
      <c r="K25" s="84" t="s">
        <v>171</v>
      </c>
      <c r="L25" s="62"/>
      <c r="M25" s="62"/>
      <c r="N25" s="63" t="s">
        <v>55</v>
      </c>
      <c r="O25" s="63" t="s">
        <v>56</v>
      </c>
      <c r="P25" s="63" t="s">
        <v>57</v>
      </c>
    </row>
    <row r="26" spans="1:16" x14ac:dyDescent="0.2">
      <c r="E26" s="60"/>
      <c r="I26" s="60"/>
    </row>
    <row r="27" spans="1:16" x14ac:dyDescent="0.2">
      <c r="B27" s="51">
        <v>1</v>
      </c>
      <c r="C27" s="51" t="s">
        <v>63</v>
      </c>
      <c r="D27" s="51">
        <f>LOOKUP(H27,'IB-IM'!A:A,'IB-IM'!C:C)</f>
        <v>387</v>
      </c>
      <c r="E27" s="60">
        <f>'IB-IM'!C696</f>
        <v>390</v>
      </c>
      <c r="F27" s="25">
        <f>TRUNC(ROUND(taux!$D$39*D27,2)/12*100)/100</f>
        <v>1791.92</v>
      </c>
      <c r="G27" s="82">
        <f>TRUNC(ROUND(taux!$D$39*E27,2)/12*100)/100</f>
        <v>1805.81</v>
      </c>
      <c r="H27" s="51">
        <v>439</v>
      </c>
      <c r="I27" s="60">
        <v>444</v>
      </c>
      <c r="L27" s="51">
        <v>5</v>
      </c>
      <c r="M27" s="51" t="s">
        <v>60</v>
      </c>
      <c r="N27" s="51">
        <f>LOOKUP(P27,'IB-IM'!A:A,'IB-IM'!C:C)</f>
        <v>480</v>
      </c>
      <c r="O27" s="25">
        <f>TRUNC(ROUND(taux!$D$39*N27,2)/12*100)/100</f>
        <v>2222.54</v>
      </c>
      <c r="P27" s="51">
        <v>567</v>
      </c>
    </row>
    <row r="28" spans="1:16" x14ac:dyDescent="0.2">
      <c r="B28" s="51">
        <v>2</v>
      </c>
      <c r="C28" s="51" t="s">
        <v>60</v>
      </c>
      <c r="D28" s="51">
        <f>LOOKUP(H28,'IB-IM'!A:A,'IB-IM'!C:C)</f>
        <v>400</v>
      </c>
      <c r="E28" s="60">
        <f>'IB-IM'!C728</f>
        <v>403</v>
      </c>
      <c r="F28" s="25">
        <f>TRUNC(ROUND(taux!$D$39*D28,2)/12*100)/100</f>
        <v>1852.11</v>
      </c>
      <c r="G28" s="82">
        <f>TRUNC(ROUND(taux!$D$39*E28,2)/12*100)/100</f>
        <v>1866</v>
      </c>
      <c r="H28" s="51">
        <v>457</v>
      </c>
      <c r="I28" s="60">
        <v>460</v>
      </c>
      <c r="L28" s="51">
        <v>6</v>
      </c>
      <c r="M28" s="51" t="s">
        <v>60</v>
      </c>
      <c r="N28" s="51">
        <f>LOOKUP(P28,'IB-IM'!A:A,'IB-IM'!C:C)</f>
        <v>500</v>
      </c>
      <c r="O28" s="25">
        <f>TRUNC(ROUND(taux!$D$39*N28,2)/12*100)/100</f>
        <v>2315.14</v>
      </c>
      <c r="P28" s="51">
        <v>593</v>
      </c>
    </row>
    <row r="29" spans="1:16" x14ac:dyDescent="0.2">
      <c r="B29" s="51">
        <v>3</v>
      </c>
      <c r="C29" s="51" t="s">
        <v>60</v>
      </c>
      <c r="D29" s="51">
        <f>LOOKUP(H29,'IB-IM'!A:A,'IB-IM'!C:C)</f>
        <v>416</v>
      </c>
      <c r="E29" s="60">
        <f>'IB-IM'!C780</f>
        <v>420</v>
      </c>
      <c r="F29" s="25">
        <f>TRUNC(ROUND(taux!$D$39*D29,2)/12*100)/100</f>
        <v>1926.2</v>
      </c>
      <c r="G29" s="82">
        <f>TRUNC(ROUND(taux!$D$39*E29,2)/12*100)/100</f>
        <v>1944.72</v>
      </c>
      <c r="H29" s="51">
        <v>480</v>
      </c>
      <c r="I29" s="60">
        <v>486</v>
      </c>
      <c r="L29" s="51">
        <v>7</v>
      </c>
      <c r="M29" s="51" t="s">
        <v>61</v>
      </c>
      <c r="N29" s="51">
        <f>LOOKUP(P29,'IB-IM'!A:A,'IB-IM'!C:C)</f>
        <v>525</v>
      </c>
      <c r="O29" s="25">
        <f>TRUNC(ROUND(taux!$D$39*N29,2)/12*100)/100</f>
        <v>2430.9</v>
      </c>
      <c r="P29" s="51">
        <v>626</v>
      </c>
    </row>
    <row r="30" spans="1:16" x14ac:dyDescent="0.2">
      <c r="B30" s="51">
        <v>4</v>
      </c>
      <c r="C30" s="51" t="s">
        <v>60</v>
      </c>
      <c r="D30" s="51">
        <f>LOOKUP(H30,'IB-IM'!A:A,'IB-IM'!C:C)</f>
        <v>436</v>
      </c>
      <c r="E30" s="60">
        <f>'IB-IM'!C832</f>
        <v>440</v>
      </c>
      <c r="F30" s="25">
        <f>TRUNC(ROUND(taux!$D$39*D30,2)/12*100)/100</f>
        <v>2018.8</v>
      </c>
      <c r="G30" s="82">
        <f>TRUNC(ROUND(taux!$D$39*E30,2)/12*100)/100</f>
        <v>2037.32</v>
      </c>
      <c r="H30" s="51">
        <v>506</v>
      </c>
      <c r="I30" s="60">
        <v>512</v>
      </c>
      <c r="L30" s="51">
        <v>8</v>
      </c>
      <c r="M30" s="51" t="s">
        <v>62</v>
      </c>
      <c r="N30" s="51">
        <f>LOOKUP(P30,'IB-IM'!A:A,'IB-IM'!C:C)</f>
        <v>550</v>
      </c>
      <c r="O30" s="25">
        <f>TRUNC(ROUND(taux!$D$39*N30,2)/12*100)/100</f>
        <v>2546.66</v>
      </c>
      <c r="P30" s="51">
        <v>659</v>
      </c>
    </row>
    <row r="31" spans="1:16" x14ac:dyDescent="0.2">
      <c r="B31" s="51">
        <v>5</v>
      </c>
      <c r="C31" s="51" t="s">
        <v>60</v>
      </c>
      <c r="D31" s="51">
        <f>LOOKUP(H31,'IB-IM'!A:A,'IB-IM'!C:C)</f>
        <v>456</v>
      </c>
      <c r="E31" s="60">
        <f>'IB-IM'!C890</f>
        <v>460</v>
      </c>
      <c r="F31" s="25">
        <f>TRUNC(ROUND(taux!$D$39*D31,2)/12*100)/100</f>
        <v>2111.41</v>
      </c>
      <c r="G31" s="82">
        <f>TRUNC(ROUND(taux!$D$39*E31,2)/12*100)/100</f>
        <v>2129.9299999999998</v>
      </c>
      <c r="H31" s="51">
        <v>533</v>
      </c>
      <c r="I31" s="60">
        <v>541</v>
      </c>
      <c r="L31" s="51">
        <v>9</v>
      </c>
      <c r="M31" s="51" t="s">
        <v>62</v>
      </c>
      <c r="N31" s="51">
        <f>LOOKUP(P31,'IB-IM'!A:A,'IB-IM'!C:C)</f>
        <v>575</v>
      </c>
      <c r="O31" s="25">
        <f>TRUNC(ROUND(taux!$D$39*N31,2)/12*100)/100</f>
        <v>2662.41</v>
      </c>
      <c r="P31" s="51">
        <v>693</v>
      </c>
    </row>
    <row r="32" spans="1:16" x14ac:dyDescent="0.2">
      <c r="B32" s="51">
        <v>6</v>
      </c>
      <c r="C32" s="51" t="s">
        <v>61</v>
      </c>
      <c r="D32" s="51">
        <f>LOOKUP(H32,'IB-IM'!A:A,'IB-IM'!C:C)</f>
        <v>478</v>
      </c>
      <c r="E32" s="60">
        <f>'IB-IM'!C952</f>
        <v>483</v>
      </c>
      <c r="F32" s="25">
        <f>TRUNC(ROUND(taux!$D$39*D32,2)/12*100)/100</f>
        <v>2213.27</v>
      </c>
      <c r="G32" s="82">
        <f>TRUNC(ROUND(taux!$D$39*E32,2)/12*100)/100</f>
        <v>2236.4299999999998</v>
      </c>
      <c r="H32" s="51">
        <v>565</v>
      </c>
      <c r="I32" s="60">
        <v>572</v>
      </c>
      <c r="L32" s="51">
        <v>10</v>
      </c>
      <c r="M32" s="51" t="s">
        <v>62</v>
      </c>
      <c r="N32" s="51">
        <f>LOOKUP(P32,'IB-IM'!A:A,'IB-IM'!C:C)</f>
        <v>593</v>
      </c>
      <c r="O32" s="25">
        <f>TRUNC(ROUND(taux!$D$39*N32,2)/12*100)/100</f>
        <v>2745.76</v>
      </c>
      <c r="P32" s="51">
        <v>716</v>
      </c>
    </row>
    <row r="33" spans="1:16" x14ac:dyDescent="0.2">
      <c r="B33" s="51">
        <v>7</v>
      </c>
      <c r="C33" s="51" t="s">
        <v>61</v>
      </c>
      <c r="D33" s="51">
        <f>LOOKUP(H33,'IB-IM'!A:A,'IB-IM'!C:C)</f>
        <v>501</v>
      </c>
      <c r="E33" s="60">
        <f>'IB-IM'!C1010</f>
        <v>506</v>
      </c>
      <c r="F33" s="25">
        <f>TRUNC(ROUND(taux!$D$39*D33,2)/12*100)/100</f>
        <v>2319.77</v>
      </c>
      <c r="G33" s="82">
        <f>TRUNC(ROUND(taux!$D$39*E33,2)/12*100)/100</f>
        <v>2342.92</v>
      </c>
      <c r="H33" s="51">
        <v>594</v>
      </c>
      <c r="I33" s="60">
        <v>601</v>
      </c>
      <c r="L33" s="51">
        <v>11</v>
      </c>
      <c r="M33" s="51"/>
      <c r="N33" s="51">
        <f>LOOKUP(P33,'IB-IM'!A:A,'IB-IM'!C:C)</f>
        <v>611</v>
      </c>
      <c r="O33" s="25">
        <f>TRUNC(ROUND(taux!$D$39*N33,2)/12*100)/100</f>
        <v>2829.1</v>
      </c>
      <c r="P33" s="51">
        <v>740</v>
      </c>
    </row>
    <row r="34" spans="1:16" x14ac:dyDescent="0.2">
      <c r="B34" s="51">
        <v>8</v>
      </c>
      <c r="C34" s="51" t="s">
        <v>62</v>
      </c>
      <c r="D34" s="51">
        <f>LOOKUP(H34,'IB-IM'!A:A,'IB-IM'!C:C)</f>
        <v>524</v>
      </c>
      <c r="E34" s="60">
        <f>'IB-IM'!C1070</f>
        <v>529</v>
      </c>
      <c r="F34" s="25">
        <f>TRUNC(ROUND(taux!$D$39*D34,2)/12*100)/100</f>
        <v>2426.27</v>
      </c>
      <c r="G34" s="82">
        <f>TRUNC(ROUND(taux!$D$39*E34,2)/12*100)/100</f>
        <v>2449.42</v>
      </c>
      <c r="H34" s="51">
        <v>625</v>
      </c>
      <c r="I34" s="60">
        <v>631</v>
      </c>
    </row>
    <row r="35" spans="1:16" x14ac:dyDescent="0.2">
      <c r="B35" s="51">
        <v>9</v>
      </c>
      <c r="C35" s="51" t="s">
        <v>62</v>
      </c>
      <c r="D35" s="51">
        <f>LOOKUP(H35,'IB-IM'!A:A,'IB-IM'!C:C)</f>
        <v>547</v>
      </c>
      <c r="E35" s="60">
        <f>'IB-IM'!C1130</f>
        <v>552</v>
      </c>
      <c r="F35" s="25">
        <f>TRUNC(ROUND(taux!$D$39*D35,2)/12*100)/100</f>
        <v>2532.7600000000002</v>
      </c>
      <c r="G35" s="82">
        <f>TRUNC(ROUND(taux!$D$39*E35,2)/12*100)/100</f>
        <v>2555.92</v>
      </c>
      <c r="H35" s="51">
        <v>656</v>
      </c>
      <c r="I35" s="60">
        <v>661</v>
      </c>
    </row>
    <row r="36" spans="1:16" x14ac:dyDescent="0.2">
      <c r="B36" s="51">
        <v>10</v>
      </c>
      <c r="C36" s="51" t="s">
        <v>62</v>
      </c>
      <c r="D36" s="51">
        <f>LOOKUP(H36,'IB-IM'!A:A,'IB-IM'!C:C)</f>
        <v>570</v>
      </c>
      <c r="E36" s="60">
        <f>'IB-IM'!C1200</f>
        <v>578</v>
      </c>
      <c r="F36" s="25">
        <f>TRUNC(ROUND(taux!$D$39*D36,2)/12*100)/100</f>
        <v>2639.26</v>
      </c>
      <c r="G36" s="82">
        <f>TRUNC(ROUND(taux!$D$39*E36,2)/12*100)/100</f>
        <v>2676.3</v>
      </c>
      <c r="H36" s="51">
        <v>685</v>
      </c>
      <c r="I36" s="60">
        <v>696</v>
      </c>
    </row>
    <row r="37" spans="1:16" x14ac:dyDescent="0.2">
      <c r="B37" s="51">
        <v>11</v>
      </c>
      <c r="D37" s="51">
        <f>LOOKUP(H37,'IB-IM'!A:A,'IB-IM'!C:C)</f>
        <v>581</v>
      </c>
      <c r="E37" s="60">
        <f>'IB-IM'!C1268</f>
        <v>604</v>
      </c>
      <c r="F37" s="25">
        <f>TRUNC(ROUND(taux!$D$39*D37,2)/12*100)/100</f>
        <v>2690.19</v>
      </c>
      <c r="G37" s="82">
        <f>TRUNC(ROUND(taux!$D$39*E37,2)/12*100)/100</f>
        <v>2796.69</v>
      </c>
      <c r="H37" s="51">
        <v>700</v>
      </c>
      <c r="I37" s="60">
        <v>730</v>
      </c>
    </row>
    <row r="38" spans="1:16" x14ac:dyDescent="0.2">
      <c r="I38" s="60"/>
    </row>
    <row r="39" spans="1:16" x14ac:dyDescent="0.2">
      <c r="I39" s="60"/>
    </row>
    <row r="40" spans="1:16" ht="13.5" thickBot="1" x14ac:dyDescent="0.25">
      <c r="A40" s="50" t="s">
        <v>156</v>
      </c>
      <c r="I40" s="60"/>
    </row>
    <row r="41" spans="1:16" ht="13.5" thickBot="1" x14ac:dyDescent="0.25">
      <c r="A41" s="78" t="s">
        <v>122</v>
      </c>
      <c r="B41" s="63" t="s">
        <v>50</v>
      </c>
      <c r="C41" s="63" t="s">
        <v>51</v>
      </c>
      <c r="D41" s="63" t="s">
        <v>52</v>
      </c>
      <c r="E41" s="79" t="s">
        <v>52</v>
      </c>
      <c r="F41" s="63" t="s">
        <v>53</v>
      </c>
      <c r="G41" s="79" t="s">
        <v>53</v>
      </c>
      <c r="H41" s="63" t="s">
        <v>52</v>
      </c>
      <c r="I41" s="79" t="s">
        <v>165</v>
      </c>
      <c r="J41" s="63"/>
    </row>
    <row r="42" spans="1:16" x14ac:dyDescent="0.2">
      <c r="B42" s="62"/>
      <c r="C42" s="62"/>
      <c r="D42" s="63" t="s">
        <v>55</v>
      </c>
      <c r="E42" s="79" t="s">
        <v>55</v>
      </c>
      <c r="F42" s="63" t="s">
        <v>56</v>
      </c>
      <c r="G42" s="79" t="s">
        <v>56</v>
      </c>
      <c r="H42" s="63" t="s">
        <v>57</v>
      </c>
      <c r="I42" s="80">
        <v>42186</v>
      </c>
      <c r="J42" s="81"/>
    </row>
    <row r="43" spans="1:16" x14ac:dyDescent="0.2">
      <c r="E43" s="60"/>
      <c r="I43" s="60"/>
    </row>
    <row r="44" spans="1:16" x14ac:dyDescent="0.2">
      <c r="B44" s="51">
        <v>1</v>
      </c>
      <c r="C44" s="51" t="s">
        <v>63</v>
      </c>
      <c r="D44" s="51">
        <f>LOOKUP(H44,'IB-IM'!A:A,'IB-IM'!C:C)</f>
        <v>398</v>
      </c>
      <c r="E44" s="60">
        <f>'IB-IM'!C728</f>
        <v>403</v>
      </c>
      <c r="F44" s="25">
        <f>TRUNC(ROUND(taux!$D$39*D44,2)/12*100)/100</f>
        <v>1842.85</v>
      </c>
      <c r="G44" s="82">
        <f>TRUNC(ROUND(taux!$D$39*E44,2)/12*100)/100</f>
        <v>1866</v>
      </c>
      <c r="H44" s="51">
        <v>455</v>
      </c>
      <c r="I44" s="60">
        <v>460</v>
      </c>
    </row>
    <row r="45" spans="1:16" x14ac:dyDescent="0.2">
      <c r="B45" s="51">
        <v>2</v>
      </c>
      <c r="C45" s="51" t="s">
        <v>60</v>
      </c>
      <c r="D45" s="51">
        <f>LOOKUP(H45,'IB-IM'!A:A,'IB-IM'!C:C)</f>
        <v>418</v>
      </c>
      <c r="E45" s="60">
        <f>'IB-IM'!C780</f>
        <v>420</v>
      </c>
      <c r="F45" s="25">
        <f>TRUNC(ROUND(taux!$D$39*D45,2)/12*100)/100</f>
        <v>1935.46</v>
      </c>
      <c r="G45" s="82">
        <f>TRUNC(ROUND(taux!$D$39*E45,2)/12*100)/100</f>
        <v>1944.72</v>
      </c>
      <c r="H45" s="51">
        <v>483</v>
      </c>
      <c r="I45" s="60">
        <v>486</v>
      </c>
    </row>
    <row r="46" spans="1:16" x14ac:dyDescent="0.2">
      <c r="B46" s="51">
        <v>3</v>
      </c>
      <c r="C46" s="51" t="s">
        <v>60</v>
      </c>
      <c r="D46" s="51">
        <f>LOOKUP(H46,'IB-IM'!A:A,'IB-IM'!C:C)</f>
        <v>434</v>
      </c>
      <c r="E46" s="60">
        <f>'IB-IM'!C828</f>
        <v>439</v>
      </c>
      <c r="F46" s="25">
        <f>TRUNC(ROUND(taux!$D$39*D46,2)/12*100)/100</f>
        <v>2009.54</v>
      </c>
      <c r="G46" s="82">
        <f>TRUNC(ROUND(taux!$D$39*E46,2)/12*100)/100</f>
        <v>2032.69</v>
      </c>
      <c r="H46" s="51">
        <v>504</v>
      </c>
      <c r="I46" s="60">
        <v>510</v>
      </c>
    </row>
    <row r="47" spans="1:16" x14ac:dyDescent="0.2">
      <c r="B47" s="51">
        <v>4</v>
      </c>
      <c r="C47" s="51" t="s">
        <v>60</v>
      </c>
      <c r="D47" s="51">
        <f>LOOKUP(H47,'IB-IM'!A:A,'IB-IM'!C:C)</f>
        <v>454</v>
      </c>
      <c r="E47" s="60">
        <f>'IB-IM'!C890</f>
        <v>460</v>
      </c>
      <c r="F47" s="25">
        <f>TRUNC(ROUND(taux!$D$39*D47,2)/12*100)/100</f>
        <v>2102.15</v>
      </c>
      <c r="G47" s="82">
        <f>TRUNC(ROUND(taux!$D$39*E47,2)/12*100)/100</f>
        <v>2129.9299999999998</v>
      </c>
      <c r="H47" s="51">
        <v>531</v>
      </c>
      <c r="I47" s="60">
        <v>541</v>
      </c>
    </row>
    <row r="48" spans="1:16" x14ac:dyDescent="0.2">
      <c r="B48" s="51">
        <v>5</v>
      </c>
      <c r="C48" s="51" t="s">
        <v>60</v>
      </c>
      <c r="D48" s="51">
        <f>LOOKUP(H48,'IB-IM'!A:A,'IB-IM'!C:C)</f>
        <v>480</v>
      </c>
      <c r="E48" s="60">
        <f>'IB-IM'!C956</f>
        <v>485</v>
      </c>
      <c r="F48" s="25">
        <f>TRUNC(ROUND(taux!$D$39*D48,2)/12*100)/100</f>
        <v>2222.54</v>
      </c>
      <c r="G48" s="82">
        <f>TRUNC(ROUND(taux!$D$39*E48,2)/12*100)/100</f>
        <v>2245.69</v>
      </c>
      <c r="H48" s="51">
        <v>567</v>
      </c>
      <c r="I48" s="60">
        <v>574</v>
      </c>
    </row>
    <row r="49" spans="1:12" x14ac:dyDescent="0.2">
      <c r="B49" s="51">
        <v>6</v>
      </c>
      <c r="C49" s="51" t="s">
        <v>60</v>
      </c>
      <c r="D49" s="51">
        <f>LOOKUP(H49,'IB-IM'!A:A,'IB-IM'!C:C)</f>
        <v>500</v>
      </c>
      <c r="E49" s="60">
        <f>'IB-IM'!C1020</f>
        <v>509</v>
      </c>
      <c r="F49" s="25">
        <f>TRUNC(ROUND(taux!$D$39*D49,2)/12*100)/100</f>
        <v>2315.14</v>
      </c>
      <c r="G49" s="82">
        <f>TRUNC(ROUND(taux!$D$39*E49,2)/12*100)/100</f>
        <v>2356.81</v>
      </c>
      <c r="H49" s="51">
        <v>593</v>
      </c>
      <c r="I49" s="60">
        <v>606</v>
      </c>
    </row>
    <row r="50" spans="1:12" x14ac:dyDescent="0.2">
      <c r="B50" s="51">
        <v>7</v>
      </c>
      <c r="C50" s="51" t="s">
        <v>61</v>
      </c>
      <c r="D50" s="51">
        <f>LOOKUP(H50,'IB-IM'!A:A,'IB-IM'!C:C)</f>
        <v>525</v>
      </c>
      <c r="E50" s="60">
        <f>'IB-IM'!C1060</f>
        <v>525</v>
      </c>
      <c r="F50" s="25">
        <f>TRUNC(ROUND(taux!$D$39*D50,2)/12*100)/100</f>
        <v>2430.9</v>
      </c>
      <c r="G50" s="82">
        <f>TRUNC(ROUND(taux!$D$39*E50,2)/12*100)/100</f>
        <v>2430.9</v>
      </c>
      <c r="H50" s="51">
        <v>626</v>
      </c>
      <c r="I50" s="60">
        <v>637</v>
      </c>
    </row>
    <row r="51" spans="1:12" x14ac:dyDescent="0.2">
      <c r="B51" s="51">
        <v>8</v>
      </c>
      <c r="C51" s="51" t="s">
        <v>62</v>
      </c>
      <c r="D51" s="51">
        <f>LOOKUP(H51,'IB-IM'!A:A,'IB-IM'!C:C)</f>
        <v>550</v>
      </c>
      <c r="E51" s="60">
        <f>'IB-IM'!C1146</f>
        <v>558</v>
      </c>
      <c r="F51" s="25">
        <f>TRUNC(ROUND(taux!$D$39*D51,2)/12*100)/100</f>
        <v>2546.66</v>
      </c>
      <c r="G51" s="82">
        <f>TRUNC(ROUND(taux!$D$39*E51,2)/12*100)/100</f>
        <v>2583.6999999999998</v>
      </c>
      <c r="H51" s="51">
        <v>659</v>
      </c>
      <c r="I51" s="60">
        <v>669</v>
      </c>
    </row>
    <row r="52" spans="1:12" x14ac:dyDescent="0.2">
      <c r="B52" s="51">
        <v>9</v>
      </c>
      <c r="C52" s="51" t="s">
        <v>62</v>
      </c>
      <c r="D52" s="51">
        <f>LOOKUP(H52,'IB-IM'!A:A,'IB-IM'!C:C)</f>
        <v>575</v>
      </c>
      <c r="E52" s="60">
        <f>'IB-IM'!C1218</f>
        <v>585</v>
      </c>
      <c r="F52" s="25">
        <f>TRUNC(ROUND(taux!$D$39*D52,2)/12*100)/100</f>
        <v>2662.41</v>
      </c>
      <c r="G52" s="82">
        <f>TRUNC(ROUND(taux!$D$39*E52,2)/12*100)/100</f>
        <v>2708.72</v>
      </c>
      <c r="H52" s="51">
        <v>693</v>
      </c>
      <c r="I52" s="60">
        <v>705</v>
      </c>
    </row>
    <row r="53" spans="1:12" x14ac:dyDescent="0.2">
      <c r="B53" s="51">
        <v>10</v>
      </c>
      <c r="C53" s="51" t="s">
        <v>62</v>
      </c>
      <c r="D53" s="51">
        <f>LOOKUP(H53,'IB-IM'!A:A,'IB-IM'!C:C)</f>
        <v>593</v>
      </c>
      <c r="E53" s="60">
        <f>'IB-IM'!C1280</f>
        <v>608</v>
      </c>
      <c r="F53" s="25">
        <f>TRUNC(ROUND(taux!$D$39*D53,2)/12*100)/100</f>
        <v>2745.76</v>
      </c>
      <c r="G53" s="82">
        <f>TRUNC(ROUND(taux!$D$39*E53,2)/12*100)/100</f>
        <v>2815.21</v>
      </c>
      <c r="H53" s="51">
        <v>716</v>
      </c>
      <c r="I53" s="60">
        <v>736</v>
      </c>
    </row>
    <row r="54" spans="1:12" x14ac:dyDescent="0.2">
      <c r="B54" s="51">
        <v>11</v>
      </c>
      <c r="D54" s="51">
        <f>LOOKUP(H54,'IB-IM'!A:A,'IB-IM'!C:C)</f>
        <v>611</v>
      </c>
      <c r="E54" s="60">
        <f>'IB-IM'!C1340</f>
        <v>631</v>
      </c>
      <c r="F54" s="25">
        <f>TRUNC(ROUND(taux!$D$39*D54,2)/12*100)/100</f>
        <v>2829.1</v>
      </c>
      <c r="G54" s="82">
        <f>TRUNC(ROUND(taux!$D$39*E54,2)/12*100)/100</f>
        <v>2921.71</v>
      </c>
      <c r="H54" s="51">
        <v>740</v>
      </c>
      <c r="I54" s="60">
        <v>766</v>
      </c>
    </row>
    <row r="55" spans="1:12" x14ac:dyDescent="0.2">
      <c r="I55" s="60"/>
    </row>
    <row r="58" spans="1:12" ht="13.5" thickBot="1" x14ac:dyDescent="0.25">
      <c r="A58" s="50" t="s">
        <v>164</v>
      </c>
      <c r="I58" s="50"/>
      <c r="J58" s="63"/>
      <c r="K58" s="63"/>
      <c r="L58" s="63"/>
    </row>
    <row r="59" spans="1:12" ht="13.5" thickBot="1" x14ac:dyDescent="0.25">
      <c r="A59" s="78" t="s">
        <v>122</v>
      </c>
      <c r="B59" s="63" t="s">
        <v>50</v>
      </c>
      <c r="C59" s="63" t="s">
        <v>51</v>
      </c>
      <c r="D59" s="63" t="s">
        <v>52</v>
      </c>
      <c r="E59" s="79" t="s">
        <v>52</v>
      </c>
      <c r="F59" s="63" t="s">
        <v>53</v>
      </c>
      <c r="G59" s="79" t="s">
        <v>53</v>
      </c>
      <c r="H59" s="63" t="s">
        <v>52</v>
      </c>
      <c r="I59" s="79" t="s">
        <v>165</v>
      </c>
      <c r="J59" s="63"/>
      <c r="K59" s="63"/>
      <c r="L59" s="63"/>
    </row>
    <row r="60" spans="1:12" x14ac:dyDescent="0.2">
      <c r="A60" s="51"/>
      <c r="B60" s="62"/>
      <c r="C60" s="62"/>
      <c r="D60" s="63" t="s">
        <v>55</v>
      </c>
      <c r="E60" s="79" t="s">
        <v>55</v>
      </c>
      <c r="F60" s="63" t="s">
        <v>56</v>
      </c>
      <c r="G60" s="79" t="s">
        <v>56</v>
      </c>
      <c r="H60" s="63" t="s">
        <v>57</v>
      </c>
      <c r="I60" s="80">
        <v>42186</v>
      </c>
    </row>
    <row r="61" spans="1:12" x14ac:dyDescent="0.2">
      <c r="E61" s="60"/>
      <c r="I61" s="60"/>
    </row>
    <row r="62" spans="1:12" x14ac:dyDescent="0.2">
      <c r="B62" s="51">
        <v>1</v>
      </c>
      <c r="C62" s="51" t="s">
        <v>63</v>
      </c>
      <c r="D62" s="51">
        <f>LOOKUP(H62,'IB-IM'!A:A,'IB-IM'!C:C)</f>
        <v>490</v>
      </c>
      <c r="E62" s="60">
        <f>'IB-IM'!C1060</f>
        <v>525</v>
      </c>
      <c r="F62" s="25">
        <f>TRUNC(ROUND(taux!$D$39*D62,2)/12*100)/100</f>
        <v>2268.84</v>
      </c>
      <c r="G62" s="82">
        <f>TRUNC(ROUND(taux!$D$39*E62,2)/12*100)/100</f>
        <v>2430.9</v>
      </c>
      <c r="H62" s="51">
        <v>580</v>
      </c>
      <c r="I62" s="60">
        <v>626</v>
      </c>
    </row>
    <row r="63" spans="1:12" x14ac:dyDescent="0.2">
      <c r="B63" s="51">
        <v>2</v>
      </c>
      <c r="C63" s="51" t="s">
        <v>60</v>
      </c>
      <c r="D63" s="51">
        <f>LOOKUP(H63,'IB-IM'!A:A,'IB-IM'!C:C)</f>
        <v>524</v>
      </c>
      <c r="E63" s="60">
        <f>'IB-IM'!C1088</f>
        <v>535</v>
      </c>
      <c r="F63" s="25">
        <f>TRUNC(ROUND(taux!$D$39*D63,2)/12*100)/100</f>
        <v>2426.27</v>
      </c>
      <c r="G63" s="82">
        <f>TRUNC(ROUND(taux!$D$39*E63,2)/12*100)/100</f>
        <v>2477.1999999999998</v>
      </c>
      <c r="H63" s="51">
        <v>624</v>
      </c>
      <c r="I63" s="60">
        <v>640</v>
      </c>
    </row>
    <row r="64" spans="1:12" x14ac:dyDescent="0.2">
      <c r="B64" s="51">
        <v>3</v>
      </c>
      <c r="C64" s="51" t="s">
        <v>61</v>
      </c>
      <c r="D64" s="51">
        <f>LOOKUP(H64,'IB-IM'!A:A,'IB-IM'!C:C)</f>
        <v>532</v>
      </c>
      <c r="E64" s="60">
        <f>'IB-IM'!C1128</f>
        <v>551</v>
      </c>
      <c r="F64" s="25">
        <f>TRUNC(ROUND(taux!$D$39*D64,2)/12*100)/100</f>
        <v>2463.31</v>
      </c>
      <c r="G64" s="82">
        <f>TRUNC(ROUND(taux!$D$39*E64,2)/12*100)/100</f>
        <v>2551.29</v>
      </c>
      <c r="H64" s="51">
        <v>635</v>
      </c>
      <c r="I64" s="60">
        <v>660</v>
      </c>
    </row>
    <row r="65" spans="2:9" x14ac:dyDescent="0.2">
      <c r="B65" s="51">
        <v>4</v>
      </c>
      <c r="C65" s="51" t="s">
        <v>62</v>
      </c>
      <c r="D65" s="51">
        <f>LOOKUP(H65,'IB-IM'!A:A,'IB-IM'!C:C)</f>
        <v>559</v>
      </c>
      <c r="E65" s="60">
        <f>'IB-IM'!C1190</f>
        <v>574</v>
      </c>
      <c r="F65" s="25">
        <f>TRUNC(ROUND(taux!$D$39*D65,2)/12*100)/100</f>
        <v>2588.33</v>
      </c>
      <c r="G65" s="82">
        <f>TRUNC(ROUND(taux!$D$39*E65,2)/12*100)/100</f>
        <v>2657.78</v>
      </c>
      <c r="H65" s="51">
        <v>670</v>
      </c>
      <c r="I65" s="60">
        <v>691</v>
      </c>
    </row>
    <row r="66" spans="2:9" x14ac:dyDescent="0.2">
      <c r="B66" s="51">
        <v>5</v>
      </c>
      <c r="C66" s="51" t="s">
        <v>62</v>
      </c>
      <c r="D66" s="51">
        <f>LOOKUP(H66,'IB-IM'!A:A,'IB-IM'!C:C)</f>
        <v>581</v>
      </c>
      <c r="E66" s="60">
        <f>'IB-IM'!C1244</f>
        <v>595</v>
      </c>
      <c r="F66" s="25">
        <f>TRUNC(ROUND(taux!$D$39*D66,2)/12*100)/100</f>
        <v>2690.19</v>
      </c>
      <c r="G66" s="82">
        <f>TRUNC(ROUND(taux!$D$39*E66,2)/12*100)/100</f>
        <v>2755.02</v>
      </c>
      <c r="H66" s="51">
        <v>700</v>
      </c>
      <c r="I66" s="60">
        <v>718</v>
      </c>
    </row>
    <row r="67" spans="2:9" x14ac:dyDescent="0.2">
      <c r="B67" s="51">
        <v>6</v>
      </c>
      <c r="C67" s="51" t="s">
        <v>62</v>
      </c>
      <c r="D67" s="51">
        <f>LOOKUP(H67,'IB-IM'!A:A,'IB-IM'!C:C)</f>
        <v>607</v>
      </c>
      <c r="E67" s="60">
        <f>'IB-IM'!C1298</f>
        <v>616</v>
      </c>
      <c r="F67" s="25">
        <f>TRUNC(ROUND(taux!$D$39*D67,2)/12*100)/100</f>
        <v>2810.58</v>
      </c>
      <c r="G67" s="82">
        <f>TRUNC(ROUND(taux!$D$39*E67,2)/12*100)/100</f>
        <v>2852.26</v>
      </c>
      <c r="H67" s="51">
        <v>735</v>
      </c>
      <c r="I67" s="60">
        <v>745</v>
      </c>
    </row>
    <row r="68" spans="2:9" x14ac:dyDescent="0.2">
      <c r="B68" s="51">
        <v>7</v>
      </c>
      <c r="D68" s="51">
        <f>LOOKUP(H68,'IB-IM'!A:A,'IB-IM'!C:C)</f>
        <v>625</v>
      </c>
      <c r="E68" s="60">
        <f>'IB-IM'!C1368</f>
        <v>642</v>
      </c>
      <c r="F68" s="25">
        <f>TRUNC(ROUND(taux!$D$39*D68,2)/12*100)/100</f>
        <v>2893.93</v>
      </c>
      <c r="G68" s="82">
        <f>TRUNC(ROUND(taux!$D$39*E68,2)/12*100)/100</f>
        <v>2972.64</v>
      </c>
      <c r="H68" s="51">
        <v>758</v>
      </c>
      <c r="I68" s="60">
        <v>780</v>
      </c>
    </row>
  </sheetData>
  <mergeCells count="3">
    <mergeCell ref="B1:D1"/>
    <mergeCell ref="L3:M3"/>
    <mergeCell ref="B2:D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 enableFormatConditionsCalculation="0">
    <tabColor indexed="15"/>
  </sheetPr>
  <dimension ref="A1:I25"/>
  <sheetViews>
    <sheetView showGridLines="0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9" x14ac:dyDescent="0.2">
      <c r="A1" s="12" t="s">
        <v>69</v>
      </c>
      <c r="B1" s="13"/>
      <c r="C1" s="13"/>
      <c r="D1" s="14"/>
      <c r="E1" s="13"/>
      <c r="F1" s="14"/>
      <c r="I1" s="50" t="s">
        <v>159</v>
      </c>
    </row>
    <row r="2" spans="1:9" x14ac:dyDescent="0.2">
      <c r="A2" s="13" t="s">
        <v>67</v>
      </c>
      <c r="B2" s="13"/>
      <c r="C2" s="13"/>
      <c r="D2" s="14"/>
      <c r="E2" s="13"/>
      <c r="F2" s="14"/>
    </row>
    <row r="3" spans="1:9" x14ac:dyDescent="0.2">
      <c r="A3" s="13"/>
      <c r="B3" s="15" t="s">
        <v>50</v>
      </c>
      <c r="C3" s="15" t="s">
        <v>51</v>
      </c>
      <c r="D3" s="15" t="s">
        <v>52</v>
      </c>
      <c r="E3" s="15" t="s">
        <v>53</v>
      </c>
      <c r="F3" s="15" t="s">
        <v>52</v>
      </c>
    </row>
    <row r="4" spans="1:9" x14ac:dyDescent="0.2">
      <c r="A4" s="13"/>
      <c r="B4" s="13"/>
      <c r="C4" s="13"/>
      <c r="D4" s="15" t="s">
        <v>55</v>
      </c>
      <c r="E4" s="15" t="s">
        <v>56</v>
      </c>
      <c r="F4" s="15" t="s">
        <v>57</v>
      </c>
    </row>
    <row r="5" spans="1:9" x14ac:dyDescent="0.2">
      <c r="A5" s="13"/>
      <c r="B5" s="13"/>
      <c r="C5" s="13"/>
      <c r="D5" s="14"/>
      <c r="E5" s="13"/>
      <c r="F5" s="14"/>
    </row>
    <row r="6" spans="1:9" x14ac:dyDescent="0.2">
      <c r="A6" s="13"/>
      <c r="B6" s="15">
        <v>1</v>
      </c>
      <c r="C6" s="15" t="s">
        <v>63</v>
      </c>
      <c r="D6" s="15">
        <f>LOOKUP(F6,'IB-IM'!A:A,'IB-IM'!C:C)</f>
        <v>349</v>
      </c>
      <c r="E6" s="25">
        <f>TRUNC(ROUND(taux!$D$39*D6,2)/12*100)/100</f>
        <v>1615.97</v>
      </c>
      <c r="F6" s="15">
        <v>379</v>
      </c>
    </row>
    <row r="7" spans="1:9" x14ac:dyDescent="0.2">
      <c r="A7" s="13"/>
      <c r="B7" s="15">
        <v>2</v>
      </c>
      <c r="C7" s="15" t="s">
        <v>60</v>
      </c>
      <c r="D7" s="15">
        <f>LOOKUP(F7,'IB-IM'!A:A,'IB-IM'!C:C)</f>
        <v>373</v>
      </c>
      <c r="E7" s="25">
        <f>TRUNC(ROUND(taux!$D$39*D7,2)/12*100)/100</f>
        <v>1727.09</v>
      </c>
      <c r="F7" s="15">
        <v>420</v>
      </c>
    </row>
    <row r="8" spans="1:9" x14ac:dyDescent="0.2">
      <c r="A8" s="13"/>
      <c r="B8" s="15">
        <v>3</v>
      </c>
      <c r="C8" s="15" t="s">
        <v>60</v>
      </c>
      <c r="D8" s="15">
        <f>LOOKUP(F8,'IB-IM'!A:A,'IB-IM'!C:C)</f>
        <v>395</v>
      </c>
      <c r="E8" s="25">
        <f>TRUNC(ROUND(taux!$D$39*D8,2)/12*100)/100</f>
        <v>1828.96</v>
      </c>
      <c r="F8" s="15">
        <v>450</v>
      </c>
    </row>
    <row r="9" spans="1:9" x14ac:dyDescent="0.2">
      <c r="A9" s="13"/>
      <c r="B9" s="15">
        <v>4</v>
      </c>
      <c r="C9" s="15" t="s">
        <v>61</v>
      </c>
      <c r="D9" s="15">
        <f>LOOKUP(F9,'IB-IM'!A:A,'IB-IM'!C:C)</f>
        <v>416</v>
      </c>
      <c r="E9" s="25">
        <f>TRUNC(ROUND(taux!$D$39*D9,2)/12*100)/100</f>
        <v>1926.2</v>
      </c>
      <c r="F9" s="15">
        <v>480</v>
      </c>
    </row>
    <row r="10" spans="1:9" x14ac:dyDescent="0.2">
      <c r="A10" s="13"/>
      <c r="B10" s="15">
        <v>5</v>
      </c>
      <c r="C10" s="15" t="s">
        <v>62</v>
      </c>
      <c r="D10" s="15">
        <f>LOOKUP(F10,'IB-IM'!A:A,'IB-IM'!C:C)</f>
        <v>459</v>
      </c>
      <c r="E10" s="25">
        <f>TRUNC(ROUND(taux!$D$39*D10,2)/12*100)/100</f>
        <v>2125.3000000000002</v>
      </c>
      <c r="F10" s="15">
        <v>540</v>
      </c>
    </row>
    <row r="11" spans="1:9" x14ac:dyDescent="0.2">
      <c r="A11" s="13"/>
      <c r="B11" s="15">
        <v>6</v>
      </c>
      <c r="C11" s="15" t="s">
        <v>62</v>
      </c>
      <c r="D11" s="15">
        <f>LOOKUP(F11,'IB-IM'!A:A,'IB-IM'!C:C)</f>
        <v>482</v>
      </c>
      <c r="E11" s="25">
        <f>TRUNC(ROUND(taux!$D$39*D11,2)/12*100)/100</f>
        <v>2231.8000000000002</v>
      </c>
      <c r="F11" s="15">
        <v>570</v>
      </c>
    </row>
    <row r="12" spans="1:9" x14ac:dyDescent="0.2">
      <c r="A12" s="13"/>
      <c r="B12" s="15">
        <v>7</v>
      </c>
      <c r="C12" s="15" t="s">
        <v>62</v>
      </c>
      <c r="D12" s="15">
        <f>LOOKUP(F12,'IB-IM'!A:A,'IB-IM'!C:C)</f>
        <v>543</v>
      </c>
      <c r="E12" s="25">
        <f>TRUNC(ROUND(taux!$D$39*D12,2)/12*100)/100</f>
        <v>2514.2399999999998</v>
      </c>
      <c r="F12" s="15">
        <v>650</v>
      </c>
    </row>
    <row r="13" spans="1:9" x14ac:dyDescent="0.2">
      <c r="A13" s="13"/>
      <c r="B13" s="15">
        <v>8</v>
      </c>
      <c r="C13" s="15"/>
      <c r="D13" s="15">
        <f>LOOKUP(F13,'IB-IM'!A:A,'IB-IM'!C:C)</f>
        <v>589</v>
      </c>
      <c r="E13" s="25">
        <f>TRUNC(ROUND(taux!$D$39*D13,2)/12*100)/100</f>
        <v>2727.24</v>
      </c>
      <c r="F13" s="15">
        <v>710</v>
      </c>
    </row>
    <row r="14" spans="1:9" x14ac:dyDescent="0.2">
      <c r="A14" s="13"/>
      <c r="B14" s="15"/>
      <c r="C14" s="13"/>
      <c r="D14" s="15"/>
      <c r="E14" s="25"/>
      <c r="F14" s="15"/>
    </row>
    <row r="15" spans="1:9" x14ac:dyDescent="0.2">
      <c r="A15" s="12" t="s">
        <v>68</v>
      </c>
      <c r="B15" s="13"/>
      <c r="C15" s="13"/>
      <c r="D15" s="14"/>
      <c r="E15" s="13"/>
      <c r="F15" s="14"/>
    </row>
    <row r="16" spans="1:9" x14ac:dyDescent="0.2">
      <c r="A16" s="13"/>
      <c r="B16" s="15" t="s">
        <v>50</v>
      </c>
      <c r="C16" s="15" t="s">
        <v>51</v>
      </c>
      <c r="D16" s="15" t="s">
        <v>52</v>
      </c>
      <c r="E16" s="15" t="s">
        <v>53</v>
      </c>
      <c r="F16" s="15" t="s">
        <v>52</v>
      </c>
    </row>
    <row r="17" spans="1:6" x14ac:dyDescent="0.2">
      <c r="A17" s="13"/>
      <c r="B17" s="13"/>
      <c r="C17" s="13"/>
      <c r="D17" s="15" t="s">
        <v>55</v>
      </c>
      <c r="E17" s="15" t="s">
        <v>56</v>
      </c>
      <c r="F17" s="15" t="s">
        <v>57</v>
      </c>
    </row>
    <row r="18" spans="1:6" x14ac:dyDescent="0.2">
      <c r="A18" s="13"/>
      <c r="B18" s="13"/>
      <c r="C18" s="13"/>
      <c r="D18" s="14"/>
      <c r="E18" s="13"/>
      <c r="F18" s="14"/>
    </row>
    <row r="19" spans="1:6" x14ac:dyDescent="0.2">
      <c r="A19" s="13"/>
      <c r="B19" s="15">
        <v>1</v>
      </c>
      <c r="C19" s="15" t="s">
        <v>61</v>
      </c>
      <c r="D19" s="15">
        <f>LOOKUP(F19,'IB-IM'!A:A,'IB-IM'!C:C)</f>
        <v>443</v>
      </c>
      <c r="E19" s="25">
        <f>TRUNC(ROUND(taux!$D$39*D19,2)/12*100)/100</f>
        <v>2051.21</v>
      </c>
      <c r="F19" s="15">
        <v>515</v>
      </c>
    </row>
    <row r="20" spans="1:6" x14ac:dyDescent="0.2">
      <c r="A20" s="13"/>
      <c r="B20" s="15">
        <v>2</v>
      </c>
      <c r="C20" s="15" t="s">
        <v>61</v>
      </c>
      <c r="D20" s="15">
        <f>LOOKUP(F20,'IB-IM'!A:A,'IB-IM'!C:C)</f>
        <v>471</v>
      </c>
      <c r="E20" s="25">
        <f>TRUNC(ROUND(taux!$D$39*D20,2)/12*100)/100</f>
        <v>2180.86</v>
      </c>
      <c r="F20" s="15">
        <v>555</v>
      </c>
    </row>
    <row r="21" spans="1:6" x14ac:dyDescent="0.2">
      <c r="A21" s="13"/>
      <c r="B21" s="15">
        <v>3</v>
      </c>
      <c r="C21" s="15" t="s">
        <v>61</v>
      </c>
      <c r="D21" s="15">
        <f>LOOKUP(F21,'IB-IM'!A:A,'IB-IM'!C:C)</f>
        <v>490</v>
      </c>
      <c r="E21" s="25">
        <f>TRUNC(ROUND(taux!$D$39*D21,2)/12*100)/100</f>
        <v>2268.84</v>
      </c>
      <c r="F21" s="15">
        <v>580</v>
      </c>
    </row>
    <row r="22" spans="1:6" x14ac:dyDescent="0.2">
      <c r="A22" s="13"/>
      <c r="B22" s="15">
        <v>4</v>
      </c>
      <c r="C22" s="15" t="s">
        <v>61</v>
      </c>
      <c r="D22" s="15">
        <f>LOOKUP(F22,'IB-IM'!A:A,'IB-IM'!C:C)</f>
        <v>516</v>
      </c>
      <c r="E22" s="25">
        <f>TRUNC(ROUND(taux!$D$39*D22,2)/12*100)/100</f>
        <v>2389.23</v>
      </c>
      <c r="F22" s="15">
        <v>615</v>
      </c>
    </row>
    <row r="23" spans="1:6" x14ac:dyDescent="0.2">
      <c r="A23" s="13"/>
      <c r="B23" s="15">
        <v>5</v>
      </c>
      <c r="C23" s="15" t="s">
        <v>61</v>
      </c>
      <c r="D23" s="15">
        <f>LOOKUP(F23,'IB-IM'!A:A,'IB-IM'!C:C)</f>
        <v>555</v>
      </c>
      <c r="E23" s="25">
        <f>TRUNC(ROUND(taux!$D$39*D23,2)/12*100)/100</f>
        <v>2569.81</v>
      </c>
      <c r="F23" s="15">
        <v>665</v>
      </c>
    </row>
    <row r="24" spans="1:6" x14ac:dyDescent="0.2">
      <c r="A24" s="13"/>
      <c r="B24" s="15">
        <v>6</v>
      </c>
      <c r="C24" s="14" t="s">
        <v>61</v>
      </c>
      <c r="D24" s="15">
        <f>LOOKUP(F24,'IB-IM'!A:A,'IB-IM'!C:C)</f>
        <v>593</v>
      </c>
      <c r="E24" s="25">
        <f>TRUNC(ROUND(taux!$D$39*D24,2)/12*100)/100</f>
        <v>2745.76</v>
      </c>
      <c r="F24" s="15">
        <v>715</v>
      </c>
    </row>
    <row r="25" spans="1:6" x14ac:dyDescent="0.2">
      <c r="A25" s="13"/>
      <c r="B25" s="14">
        <v>7</v>
      </c>
      <c r="C25" s="13"/>
      <c r="D25" s="15">
        <f>LOOKUP(F25,'IB-IM'!A:A,'IB-IM'!C:C)</f>
        <v>627</v>
      </c>
      <c r="E25" s="25">
        <f>TRUNC(ROUND(taux!$D$39*D25,2)/12*100)/100</f>
        <v>2903.19</v>
      </c>
      <c r="F25" s="14">
        <v>760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 enableFormatConditionsCalculation="0">
    <tabColor indexed="15"/>
  </sheetPr>
  <dimension ref="A1:H29"/>
  <sheetViews>
    <sheetView showGridLines="0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8" x14ac:dyDescent="0.2">
      <c r="A1" s="13" t="s">
        <v>89</v>
      </c>
      <c r="B1" s="13"/>
      <c r="C1" s="13"/>
      <c r="D1" s="13"/>
      <c r="E1" s="13"/>
      <c r="F1" s="13"/>
      <c r="H1" s="50" t="s">
        <v>159</v>
      </c>
    </row>
    <row r="2" spans="1:8" x14ac:dyDescent="0.2">
      <c r="A2" s="13" t="s">
        <v>67</v>
      </c>
      <c r="B2" s="14"/>
      <c r="C2" s="14"/>
      <c r="D2" s="15"/>
      <c r="E2" s="25"/>
      <c r="F2" s="15"/>
    </row>
    <row r="3" spans="1:8" x14ac:dyDescent="0.2">
      <c r="A3" s="13"/>
      <c r="B3" s="15" t="s">
        <v>50</v>
      </c>
      <c r="C3" s="15" t="s">
        <v>51</v>
      </c>
      <c r="D3" s="15" t="s">
        <v>52</v>
      </c>
      <c r="E3" s="15" t="s">
        <v>53</v>
      </c>
      <c r="F3" s="15" t="s">
        <v>52</v>
      </c>
    </row>
    <row r="4" spans="1:8" x14ac:dyDescent="0.2">
      <c r="A4" s="13"/>
      <c r="B4" s="13"/>
      <c r="C4" s="13"/>
      <c r="D4" s="15" t="s">
        <v>55</v>
      </c>
      <c r="E4" s="15" t="s">
        <v>56</v>
      </c>
      <c r="F4" s="15" t="s">
        <v>57</v>
      </c>
    </row>
    <row r="5" spans="1:8" x14ac:dyDescent="0.2">
      <c r="A5" s="13"/>
      <c r="B5" s="13"/>
      <c r="C5" s="13"/>
      <c r="D5" s="14"/>
      <c r="E5" s="13"/>
      <c r="F5" s="14"/>
    </row>
    <row r="6" spans="1:8" x14ac:dyDescent="0.2">
      <c r="A6" s="13"/>
      <c r="B6" s="15">
        <v>1</v>
      </c>
      <c r="C6" s="15" t="s">
        <v>90</v>
      </c>
      <c r="D6" s="15">
        <f>LOOKUP(F6,'IB-IM'!A:A,'IB-IM'!C:C)</f>
        <v>349</v>
      </c>
      <c r="E6" s="25">
        <f>TRUNC(ROUND(taux!$D$39*D6,2)/12*100)/100</f>
        <v>1615.97</v>
      </c>
      <c r="F6" s="15">
        <v>379</v>
      </c>
    </row>
    <row r="7" spans="1:8" x14ac:dyDescent="0.2">
      <c r="A7" s="13"/>
      <c r="B7" s="15">
        <v>2</v>
      </c>
      <c r="C7" s="15" t="s">
        <v>91</v>
      </c>
      <c r="D7" s="15">
        <f>LOOKUP(F7,'IB-IM'!A:A,'IB-IM'!C:C)</f>
        <v>376</v>
      </c>
      <c r="E7" s="25">
        <f>TRUNC(ROUND(taux!$D$39*D7,2)/12*100)/100</f>
        <v>1740.99</v>
      </c>
      <c r="F7" s="15">
        <v>423</v>
      </c>
    </row>
    <row r="8" spans="1:8" x14ac:dyDescent="0.2">
      <c r="A8" s="13"/>
      <c r="B8" s="15">
        <v>3</v>
      </c>
      <c r="C8" s="15" t="s">
        <v>63</v>
      </c>
      <c r="D8" s="15">
        <f>LOOKUP(F8,'IB-IM'!A:A,'IB-IM'!C:C)</f>
        <v>395</v>
      </c>
      <c r="E8" s="25">
        <f>TRUNC(ROUND(taux!$D$39*D8,2)/12*100)/100</f>
        <v>1828.96</v>
      </c>
      <c r="F8" s="15">
        <v>450</v>
      </c>
    </row>
    <row r="9" spans="1:8" x14ac:dyDescent="0.2">
      <c r="A9" s="13"/>
      <c r="B9" s="15">
        <v>4</v>
      </c>
      <c r="C9" s="15" t="s">
        <v>84</v>
      </c>
      <c r="D9" s="15">
        <f>LOOKUP(F9,'IB-IM'!A:A,'IB-IM'!C:C)</f>
        <v>416</v>
      </c>
      <c r="E9" s="25">
        <f>TRUNC(ROUND(taux!$D$39*D9,2)/12*100)/100</f>
        <v>1926.2</v>
      </c>
      <c r="F9" s="15">
        <v>480</v>
      </c>
    </row>
    <row r="10" spans="1:8" x14ac:dyDescent="0.2">
      <c r="A10" s="13"/>
      <c r="B10" s="14">
        <v>5</v>
      </c>
      <c r="C10" s="15" t="s">
        <v>61</v>
      </c>
      <c r="D10" s="15">
        <f>LOOKUP(F10,'IB-IM'!A:A,'IB-IM'!C:C)</f>
        <v>439</v>
      </c>
      <c r="E10" s="25">
        <f>TRUNC(ROUND(taux!$D$39*D10,2)/12*100)/100</f>
        <v>2032.69</v>
      </c>
      <c r="F10" s="15">
        <v>510</v>
      </c>
    </row>
    <row r="11" spans="1:8" x14ac:dyDescent="0.2">
      <c r="A11" s="13"/>
      <c r="B11" s="14">
        <v>6</v>
      </c>
      <c r="C11" s="14" t="s">
        <v>61</v>
      </c>
      <c r="D11" s="15">
        <f>LOOKUP(F11,'IB-IM'!A:A,'IB-IM'!C:C)</f>
        <v>467</v>
      </c>
      <c r="E11" s="25">
        <f>TRUNC(ROUND(taux!$D$39*D11,2)/12*100)/100</f>
        <v>2162.34</v>
      </c>
      <c r="F11" s="15">
        <v>550</v>
      </c>
    </row>
    <row r="12" spans="1:8" x14ac:dyDescent="0.2">
      <c r="A12" s="13"/>
      <c r="B12" s="14">
        <v>7</v>
      </c>
      <c r="C12" s="14" t="s">
        <v>61</v>
      </c>
      <c r="D12" s="15">
        <f>LOOKUP(F12,'IB-IM'!A:A,'IB-IM'!C:C)</f>
        <v>495</v>
      </c>
      <c r="E12" s="25">
        <f>TRUNC(ROUND(taux!$D$39*D12,2)/12*100)/100</f>
        <v>2291.9899999999998</v>
      </c>
      <c r="F12" s="15">
        <v>587</v>
      </c>
    </row>
    <row r="13" spans="1:8" x14ac:dyDescent="0.2">
      <c r="A13" s="13"/>
      <c r="B13" s="14">
        <v>8</v>
      </c>
      <c r="C13" s="14" t="s">
        <v>62</v>
      </c>
      <c r="D13" s="15">
        <f>LOOKUP(F13,'IB-IM'!A:A,'IB-IM'!C:C)</f>
        <v>531</v>
      </c>
      <c r="E13" s="25">
        <f>TRUNC(ROUND(taux!$D$39*D13,2)/12*100)/100</f>
        <v>2458.6799999999998</v>
      </c>
      <c r="F13" s="15">
        <v>634</v>
      </c>
    </row>
    <row r="14" spans="1:8" x14ac:dyDescent="0.2">
      <c r="A14" s="13"/>
      <c r="B14" s="14">
        <v>9</v>
      </c>
      <c r="C14" s="14" t="s">
        <v>62</v>
      </c>
      <c r="D14" s="15">
        <f>LOOKUP(F14,'IB-IM'!A:A,'IB-IM'!C:C)</f>
        <v>567</v>
      </c>
      <c r="E14" s="25">
        <f>TRUNC(ROUND(taux!$D$39*D14,2)/12*100)/100</f>
        <v>2625.37</v>
      </c>
      <c r="F14" s="15">
        <v>682</v>
      </c>
    </row>
    <row r="15" spans="1:8" x14ac:dyDescent="0.2">
      <c r="A15" s="13"/>
      <c r="B15" s="14">
        <v>10</v>
      </c>
      <c r="C15" s="14" t="s">
        <v>92</v>
      </c>
      <c r="D15" s="15">
        <f>LOOKUP(F15,'IB-IM'!A:A,'IB-IM'!C:C)</f>
        <v>612</v>
      </c>
      <c r="E15" s="25">
        <f>TRUNC(ROUND(taux!$D$39*D15,2)/12*100)/100</f>
        <v>2833.73</v>
      </c>
      <c r="F15" s="15">
        <v>741</v>
      </c>
    </row>
    <row r="16" spans="1:8" x14ac:dyDescent="0.2">
      <c r="A16" s="13"/>
      <c r="B16" s="14">
        <v>11</v>
      </c>
      <c r="C16" s="14"/>
      <c r="D16" s="15">
        <f>LOOKUP(F16,'IB-IM'!A:A,'IB-IM'!C:C)</f>
        <v>658</v>
      </c>
      <c r="E16" s="25">
        <f>TRUNC(ROUND(taux!$D$39*D16,2)/12*100)/100</f>
        <v>3046.73</v>
      </c>
      <c r="F16" s="15">
        <v>801</v>
      </c>
    </row>
    <row r="19" spans="1:6" x14ac:dyDescent="0.2">
      <c r="A19" s="13" t="s">
        <v>93</v>
      </c>
      <c r="B19" s="13"/>
      <c r="C19" s="13"/>
      <c r="D19" s="13"/>
      <c r="E19" s="13"/>
      <c r="F19" s="13"/>
    </row>
    <row r="20" spans="1:6" x14ac:dyDescent="0.2">
      <c r="A20" s="13"/>
      <c r="B20" s="15" t="s">
        <v>50</v>
      </c>
      <c r="C20" s="15" t="s">
        <v>51</v>
      </c>
      <c r="D20" s="15" t="s">
        <v>52</v>
      </c>
      <c r="E20" s="15" t="s">
        <v>53</v>
      </c>
      <c r="F20" s="15" t="s">
        <v>52</v>
      </c>
    </row>
    <row r="21" spans="1:6" x14ac:dyDescent="0.2">
      <c r="A21" s="13"/>
      <c r="B21" s="13"/>
      <c r="C21" s="13"/>
      <c r="D21" s="15" t="s">
        <v>55</v>
      </c>
      <c r="E21" s="15" t="s">
        <v>56</v>
      </c>
      <c r="F21" s="15" t="s">
        <v>57</v>
      </c>
    </row>
    <row r="22" spans="1:6" x14ac:dyDescent="0.2">
      <c r="A22" s="13"/>
      <c r="B22" s="13"/>
      <c r="C22" s="13"/>
      <c r="D22" s="14"/>
      <c r="E22" s="13"/>
      <c r="F22" s="14"/>
    </row>
    <row r="23" spans="1:6" x14ac:dyDescent="0.2">
      <c r="A23" s="13"/>
      <c r="B23" s="15">
        <v>1</v>
      </c>
      <c r="C23" s="15" t="s">
        <v>84</v>
      </c>
      <c r="D23" s="15">
        <f>LOOKUP(F23,'IB-IM'!A:A,'IB-IM'!C:C)</f>
        <v>495</v>
      </c>
      <c r="E23" s="25">
        <f>TRUNC(ROUND(taux!$D$39*D23,2)/12*100)/100</f>
        <v>2291.9899999999998</v>
      </c>
      <c r="F23" s="15">
        <v>587</v>
      </c>
    </row>
    <row r="24" spans="1:6" x14ac:dyDescent="0.2">
      <c r="A24" s="13"/>
      <c r="B24" s="15">
        <v>2</v>
      </c>
      <c r="C24" s="15" t="s">
        <v>84</v>
      </c>
      <c r="D24" s="15">
        <f>LOOKUP(F24,'IB-IM'!A:A,'IB-IM'!C:C)</f>
        <v>560</v>
      </c>
      <c r="E24" s="25">
        <f>TRUNC(ROUND(taux!$D$39*D24,2)/12*100)/100</f>
        <v>2592.96</v>
      </c>
      <c r="F24" s="15">
        <v>672</v>
      </c>
    </row>
    <row r="25" spans="1:6" x14ac:dyDescent="0.2">
      <c r="A25" s="13"/>
      <c r="B25" s="15">
        <v>3</v>
      </c>
      <c r="C25" s="15" t="s">
        <v>84</v>
      </c>
      <c r="D25" s="15">
        <f>LOOKUP(F25,'IB-IM'!A:A,'IB-IM'!C:C)</f>
        <v>601</v>
      </c>
      <c r="E25" s="25">
        <f>TRUNC(ROUND(taux!$D$39*D25,2)/12*100)/100</f>
        <v>2782.8</v>
      </c>
      <c r="F25" s="15">
        <v>726</v>
      </c>
    </row>
    <row r="26" spans="1:6" x14ac:dyDescent="0.2">
      <c r="A26" s="13"/>
      <c r="B26" s="15">
        <v>4</v>
      </c>
      <c r="C26" s="15" t="s">
        <v>84</v>
      </c>
      <c r="D26" s="15">
        <f>LOOKUP(F26,'IB-IM'!A:A,'IB-IM'!C:C)</f>
        <v>642</v>
      </c>
      <c r="E26" s="25">
        <f>TRUNC(ROUND(taux!$D$39*D26,2)/12*100)/100</f>
        <v>2972.64</v>
      </c>
      <c r="F26" s="15">
        <v>780</v>
      </c>
    </row>
    <row r="27" spans="1:6" x14ac:dyDescent="0.2">
      <c r="A27" s="13"/>
      <c r="B27" s="14">
        <v>5</v>
      </c>
      <c r="C27" s="15" t="s">
        <v>61</v>
      </c>
      <c r="D27" s="15">
        <f>LOOKUP(F27,'IB-IM'!A:A,'IB-IM'!C:C)</f>
        <v>695</v>
      </c>
      <c r="E27" s="25">
        <f>TRUNC(ROUND(taux!$D$39*D27,2)/12*100)/100</f>
        <v>3218.05</v>
      </c>
      <c r="F27" s="15">
        <v>850</v>
      </c>
    </row>
    <row r="28" spans="1:6" x14ac:dyDescent="0.2">
      <c r="A28" s="13"/>
      <c r="B28" s="14">
        <v>6</v>
      </c>
      <c r="C28" s="14" t="s">
        <v>61</v>
      </c>
      <c r="D28" s="15">
        <f>LOOKUP(F28,'IB-IM'!A:A,'IB-IM'!C:C)</f>
        <v>741</v>
      </c>
      <c r="E28" s="25">
        <f>TRUNC(ROUND(taux!$D$39*D28,2)/12*100)/100</f>
        <v>3431.04</v>
      </c>
      <c r="F28" s="15">
        <v>910</v>
      </c>
    </row>
    <row r="29" spans="1:6" x14ac:dyDescent="0.2">
      <c r="A29" s="13"/>
      <c r="B29" s="14">
        <v>7</v>
      </c>
      <c r="C29" s="14"/>
      <c r="D29" s="15">
        <f>LOOKUP(F29,'IB-IM'!A:A,'IB-IM'!C:C)</f>
        <v>783</v>
      </c>
      <c r="E29" s="25">
        <f>TRUNC(ROUND(taux!$D$39*D29,2)/12*100)/100</f>
        <v>3625.51</v>
      </c>
      <c r="F29" s="15">
        <v>966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tabColor rgb="FF00FFFF"/>
  </sheetPr>
  <dimension ref="A1:F26"/>
  <sheetViews>
    <sheetView showGridLines="0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6" x14ac:dyDescent="0.2">
      <c r="B1" s="72">
        <v>41091</v>
      </c>
      <c r="C1" s="272" t="s">
        <v>173</v>
      </c>
      <c r="D1" s="272"/>
    </row>
    <row r="4" spans="1:6" x14ac:dyDescent="0.2">
      <c r="A4" s="13" t="s">
        <v>77</v>
      </c>
      <c r="B4" s="13"/>
      <c r="C4" s="13"/>
      <c r="D4" s="13"/>
      <c r="E4" s="13"/>
      <c r="F4" s="13"/>
    </row>
    <row r="5" spans="1:6" x14ac:dyDescent="0.2">
      <c r="A5" s="13"/>
      <c r="B5" s="15" t="s">
        <v>50</v>
      </c>
      <c r="C5" s="15" t="s">
        <v>51</v>
      </c>
      <c r="D5" s="15" t="s">
        <v>52</v>
      </c>
      <c r="E5" s="15" t="s">
        <v>53</v>
      </c>
      <c r="F5" s="15" t="s">
        <v>52</v>
      </c>
    </row>
    <row r="6" spans="1:6" x14ac:dyDescent="0.2">
      <c r="A6" s="13"/>
      <c r="B6" s="13"/>
      <c r="C6" s="13"/>
      <c r="D6" s="15" t="s">
        <v>55</v>
      </c>
      <c r="E6" s="15" t="s">
        <v>56</v>
      </c>
      <c r="F6" s="15" t="s">
        <v>57</v>
      </c>
    </row>
    <row r="7" spans="1:6" x14ac:dyDescent="0.2">
      <c r="A7" s="13"/>
      <c r="B7" s="13"/>
      <c r="C7" s="13"/>
      <c r="D7" s="14"/>
      <c r="E7" s="13"/>
      <c r="F7" s="14"/>
    </row>
    <row r="8" spans="1:6" x14ac:dyDescent="0.2">
      <c r="A8" s="13"/>
      <c r="B8" s="15">
        <v>1</v>
      </c>
      <c r="C8" s="15" t="s">
        <v>63</v>
      </c>
      <c r="D8" s="15">
        <f>LOOKUP(F8,'IB-IM'!A:A,'IB-IM'!C:C)</f>
        <v>380</v>
      </c>
      <c r="E8" s="25">
        <f>TRUNC(ROUND(taux!$D$39*D8,2)/12*100)/100</f>
        <v>1759.51</v>
      </c>
      <c r="F8" s="15">
        <v>430</v>
      </c>
    </row>
    <row r="9" spans="1:6" x14ac:dyDescent="0.2">
      <c r="A9" s="13"/>
      <c r="B9" s="15">
        <v>2</v>
      </c>
      <c r="C9" s="15" t="s">
        <v>60</v>
      </c>
      <c r="D9" s="15">
        <f>LOOKUP(F9,'IB-IM'!A:A,'IB-IM'!C:C)</f>
        <v>416</v>
      </c>
      <c r="E9" s="25">
        <f>TRUNC(ROUND(taux!$D$39*D9,2)/12*100)/100</f>
        <v>1926.2</v>
      </c>
      <c r="F9" s="15">
        <v>480</v>
      </c>
    </row>
    <row r="10" spans="1:6" x14ac:dyDescent="0.2">
      <c r="A10" s="13"/>
      <c r="B10" s="15">
        <v>3</v>
      </c>
      <c r="C10" s="15" t="s">
        <v>60</v>
      </c>
      <c r="D10" s="15">
        <f>LOOKUP(F10,'IB-IM'!A:A,'IB-IM'!C:C)</f>
        <v>446</v>
      </c>
      <c r="E10" s="25">
        <f>TRUNC(ROUND(taux!$D$39*D10,2)/12*100)/100</f>
        <v>2065.11</v>
      </c>
      <c r="F10" s="15">
        <v>520</v>
      </c>
    </row>
    <row r="11" spans="1:6" x14ac:dyDescent="0.2">
      <c r="A11" s="13"/>
      <c r="B11" s="15">
        <v>4</v>
      </c>
      <c r="C11" s="15" t="s">
        <v>61</v>
      </c>
      <c r="D11" s="15">
        <f>LOOKUP(F11,'IB-IM'!A:A,'IB-IM'!C:C)</f>
        <v>473</v>
      </c>
      <c r="E11" s="25">
        <f>TRUNC(ROUND(taux!$D$39*D11,2)/12*100)/100</f>
        <v>2190.12</v>
      </c>
      <c r="F11" s="15">
        <v>558</v>
      </c>
    </row>
    <row r="12" spans="1:6" x14ac:dyDescent="0.2">
      <c r="A12" s="13"/>
      <c r="B12" s="15">
        <v>5</v>
      </c>
      <c r="C12" s="15" t="s">
        <v>61</v>
      </c>
      <c r="D12" s="15">
        <f>LOOKUP(F12,'IB-IM'!A:A,'IB-IM'!C:C)</f>
        <v>497</v>
      </c>
      <c r="E12" s="25">
        <f>TRUNC(ROUND(taux!$D$39*D12,2)/12*100)/100</f>
        <v>2301.25</v>
      </c>
      <c r="F12" s="15">
        <v>589</v>
      </c>
    </row>
    <row r="13" spans="1:6" x14ac:dyDescent="0.2">
      <c r="A13" s="13"/>
      <c r="B13" s="15">
        <v>6</v>
      </c>
      <c r="C13" s="15" t="s">
        <v>62</v>
      </c>
      <c r="D13" s="15">
        <f>LOOKUP(F13,'IB-IM'!A:A,'IB-IM'!C:C)</f>
        <v>526</v>
      </c>
      <c r="E13" s="25">
        <f>TRUNC(ROUND(taux!$D$39*D13,2)/12*100)/100</f>
        <v>2435.5300000000002</v>
      </c>
      <c r="F13" s="15">
        <v>627</v>
      </c>
    </row>
    <row r="14" spans="1:6" x14ac:dyDescent="0.2">
      <c r="A14" s="13"/>
      <c r="B14" s="15">
        <v>7</v>
      </c>
      <c r="C14" s="15" t="s">
        <v>62</v>
      </c>
      <c r="D14" s="15">
        <f>LOOKUP(F14,'IB-IM'!A:A,'IB-IM'!C:C)</f>
        <v>554</v>
      </c>
      <c r="E14" s="25">
        <f>TRUNC(ROUND(taux!$D$39*D14,2)/12*100)/100</f>
        <v>2565.1799999999998</v>
      </c>
      <c r="F14" s="15">
        <v>664</v>
      </c>
    </row>
    <row r="15" spans="1:6" x14ac:dyDescent="0.2">
      <c r="A15" s="13"/>
      <c r="B15" s="15">
        <v>8</v>
      </c>
      <c r="C15" s="15"/>
      <c r="D15" s="15">
        <f>LOOKUP(F15,'IB-IM'!A:A,'IB-IM'!C:C)</f>
        <v>611</v>
      </c>
      <c r="E15" s="25">
        <f>TRUNC(ROUND(taux!$D$39*D15,2)/12*100)/100</f>
        <v>2829.1</v>
      </c>
      <c r="F15" s="15">
        <v>740</v>
      </c>
    </row>
    <row r="17" spans="1:6" x14ac:dyDescent="0.2">
      <c r="A17" s="12" t="s">
        <v>81</v>
      </c>
      <c r="B17" s="13"/>
      <c r="C17" s="13"/>
      <c r="D17" s="14"/>
      <c r="E17" s="13"/>
      <c r="F17" s="14"/>
    </row>
    <row r="18" spans="1:6" x14ac:dyDescent="0.2">
      <c r="A18" s="13"/>
      <c r="B18" s="15" t="s">
        <v>50</v>
      </c>
      <c r="C18" s="15" t="s">
        <v>51</v>
      </c>
      <c r="D18" s="15" t="s">
        <v>52</v>
      </c>
      <c r="E18" s="15" t="s">
        <v>53</v>
      </c>
      <c r="F18" s="15" t="s">
        <v>52</v>
      </c>
    </row>
    <row r="19" spans="1:6" x14ac:dyDescent="0.2">
      <c r="A19" s="13"/>
      <c r="B19" s="13"/>
      <c r="C19" s="13"/>
      <c r="D19" s="15" t="s">
        <v>55</v>
      </c>
      <c r="E19" s="15" t="s">
        <v>56</v>
      </c>
      <c r="F19" s="15" t="s">
        <v>57</v>
      </c>
    </row>
    <row r="20" spans="1:6" x14ac:dyDescent="0.2">
      <c r="A20" s="13"/>
      <c r="B20" s="13"/>
      <c r="C20" s="13"/>
      <c r="D20" s="14"/>
      <c r="E20" s="13"/>
      <c r="F20" s="14"/>
    </row>
    <row r="21" spans="1:6" x14ac:dyDescent="0.2">
      <c r="A21" s="13"/>
      <c r="B21" s="15">
        <v>1</v>
      </c>
      <c r="C21" s="15" t="s">
        <v>60</v>
      </c>
      <c r="D21" s="15">
        <f>LOOKUP(F21,'IB-IM'!A:A,'IB-IM'!C:C)</f>
        <v>524</v>
      </c>
      <c r="E21" s="25">
        <f>TRUNC(ROUND(taux!$D$39*D21,2)/12*100)/100</f>
        <v>2426.27</v>
      </c>
      <c r="F21" s="15">
        <v>625</v>
      </c>
    </row>
    <row r="22" spans="1:6" x14ac:dyDescent="0.2">
      <c r="A22" s="13"/>
      <c r="B22" s="15">
        <v>2</v>
      </c>
      <c r="C22" s="15" t="s">
        <v>61</v>
      </c>
      <c r="D22" s="15">
        <f>LOOKUP(F22,'IB-IM'!A:A,'IB-IM'!C:C)</f>
        <v>544</v>
      </c>
      <c r="E22" s="25">
        <f>TRUNC(ROUND(taux!$D$39*D22,2)/12*100)/100</f>
        <v>2518.87</v>
      </c>
      <c r="F22" s="15">
        <v>651</v>
      </c>
    </row>
    <row r="23" spans="1:6" x14ac:dyDescent="0.2">
      <c r="A23" s="13"/>
      <c r="B23" s="15">
        <v>3</v>
      </c>
      <c r="C23" s="15" t="s">
        <v>61</v>
      </c>
      <c r="D23" s="15">
        <f>LOOKUP(F23,'IB-IM'!A:A,'IB-IM'!C:C)</f>
        <v>566</v>
      </c>
      <c r="E23" s="25">
        <f>TRUNC(ROUND(taux!$D$39*D23,2)/12*100)/100</f>
        <v>2620.7399999999998</v>
      </c>
      <c r="F23" s="15">
        <v>680</v>
      </c>
    </row>
    <row r="24" spans="1:6" x14ac:dyDescent="0.2">
      <c r="A24" s="13"/>
      <c r="B24" s="15">
        <v>4</v>
      </c>
      <c r="C24" s="15" t="s">
        <v>61</v>
      </c>
      <c r="D24" s="15">
        <f>LOOKUP(F24,'IB-IM'!A:A,'IB-IM'!C:C)</f>
        <v>581</v>
      </c>
      <c r="E24" s="25">
        <f>TRUNC(ROUND(taux!$D$39*D24,2)/12*100)/100</f>
        <v>2690.19</v>
      </c>
      <c r="F24" s="15">
        <v>700</v>
      </c>
    </row>
    <row r="25" spans="1:6" x14ac:dyDescent="0.2">
      <c r="A25" s="13"/>
      <c r="B25" s="15">
        <v>5</v>
      </c>
      <c r="C25" s="15" t="s">
        <v>61</v>
      </c>
      <c r="D25" s="15">
        <f>LOOKUP(F25,'IB-IM'!A:A,'IB-IM'!C:C)</f>
        <v>621</v>
      </c>
      <c r="E25" s="25">
        <f>TRUNC(ROUND(taux!$D$39*D25,2)/12*100)/100</f>
        <v>2875.41</v>
      </c>
      <c r="F25" s="15">
        <v>752</v>
      </c>
    </row>
    <row r="26" spans="1:6" x14ac:dyDescent="0.2">
      <c r="A26" s="13"/>
      <c r="B26" s="15">
        <v>6</v>
      </c>
      <c r="C26" s="15"/>
      <c r="D26" s="15">
        <f>LOOKUP(F26,'IB-IM'!A:A,'IB-IM'!C:C)</f>
        <v>642</v>
      </c>
      <c r="E26" s="25">
        <f>TRUNC(ROUND(taux!$D$39*D26,2)/12*100)/100</f>
        <v>2972.64</v>
      </c>
      <c r="F26" s="15">
        <v>780</v>
      </c>
    </row>
  </sheetData>
  <mergeCells count="1">
    <mergeCell ref="C1:D1"/>
  </mergeCells>
  <phoneticPr fontId="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 enableFormatConditionsCalculation="0">
    <tabColor indexed="15"/>
  </sheetPr>
  <dimension ref="A1:M31"/>
  <sheetViews>
    <sheetView showGridLines="0" zoomScale="90" zoomScaleNormal="90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13" s="69" customFormat="1" ht="15" x14ac:dyDescent="0.2">
      <c r="A1" s="284" t="s">
        <v>192</v>
      </c>
      <c r="B1" s="284"/>
      <c r="C1" s="283">
        <v>41269</v>
      </c>
      <c r="D1" s="284"/>
      <c r="F1" s="69" t="s">
        <v>159</v>
      </c>
      <c r="J1" s="283">
        <v>42186</v>
      </c>
      <c r="K1" s="283"/>
    </row>
    <row r="4" spans="1:13" x14ac:dyDescent="0.2">
      <c r="A4" s="13" t="s">
        <v>190</v>
      </c>
      <c r="B4" s="13"/>
      <c r="C4" s="13"/>
      <c r="D4" s="13"/>
      <c r="E4" s="13"/>
      <c r="F4" s="13"/>
    </row>
    <row r="5" spans="1:13" x14ac:dyDescent="0.2">
      <c r="A5" s="13"/>
      <c r="B5" s="15" t="s">
        <v>50</v>
      </c>
      <c r="C5" s="15" t="s">
        <v>51</v>
      </c>
      <c r="D5" s="15" t="s">
        <v>52</v>
      </c>
      <c r="E5" s="15" t="s">
        <v>53</v>
      </c>
      <c r="F5" s="15" t="s">
        <v>52</v>
      </c>
      <c r="H5" s="70"/>
      <c r="I5" s="15" t="s">
        <v>50</v>
      </c>
      <c r="J5" s="15" t="s">
        <v>51</v>
      </c>
      <c r="K5" s="15" t="s">
        <v>52</v>
      </c>
      <c r="L5" s="15" t="s">
        <v>53</v>
      </c>
      <c r="M5" s="15" t="s">
        <v>52</v>
      </c>
    </row>
    <row r="6" spans="1:13" x14ac:dyDescent="0.2">
      <c r="A6" s="13"/>
      <c r="B6" s="13"/>
      <c r="C6" s="13"/>
      <c r="D6" s="15" t="s">
        <v>55</v>
      </c>
      <c r="E6" s="15" t="s">
        <v>56</v>
      </c>
      <c r="F6" s="15" t="s">
        <v>57</v>
      </c>
      <c r="H6" s="70"/>
      <c r="I6" s="13"/>
      <c r="J6" s="13"/>
      <c r="K6" s="15" t="s">
        <v>55</v>
      </c>
      <c r="L6" s="15" t="s">
        <v>56</v>
      </c>
      <c r="M6" s="15" t="s">
        <v>57</v>
      </c>
    </row>
    <row r="7" spans="1:13" x14ac:dyDescent="0.2">
      <c r="H7" s="70"/>
    </row>
    <row r="8" spans="1:13" x14ac:dyDescent="0.2">
      <c r="B8" s="15">
        <v>1</v>
      </c>
      <c r="C8" s="15" t="s">
        <v>63</v>
      </c>
      <c r="D8" s="15">
        <f>LOOKUP(F8,'IB-IM'!A:A,'IB-IM'!C:C)</f>
        <v>423</v>
      </c>
      <c r="E8" s="25">
        <f>TRUNC(ROUND(taux!$D$39*D8,2)/12*100)/100</f>
        <v>1958.61</v>
      </c>
      <c r="F8" s="50">
        <v>490</v>
      </c>
      <c r="H8" s="70"/>
      <c r="I8" s="15">
        <v>1</v>
      </c>
      <c r="J8" s="15" t="s">
        <v>63</v>
      </c>
      <c r="K8" s="15">
        <f>LOOKUP(M8,'IB-IM'!A:A,'IB-IM'!C:C)</f>
        <v>443</v>
      </c>
      <c r="L8" s="25">
        <f>TRUNC(ROUND(taux!$D$39*K8,2)/12*100)/100</f>
        <v>2051.21</v>
      </c>
      <c r="M8" s="50">
        <v>516</v>
      </c>
    </row>
    <row r="9" spans="1:13" x14ac:dyDescent="0.2">
      <c r="B9" s="15">
        <v>2</v>
      </c>
      <c r="C9" s="15" t="s">
        <v>60</v>
      </c>
      <c r="D9" s="15">
        <f>LOOKUP(F9,'IB-IM'!A:A,'IB-IM'!C:C)</f>
        <v>435</v>
      </c>
      <c r="E9" s="25">
        <f>TRUNC(ROUND(taux!$D$39*D9,2)/12*100)/100</f>
        <v>2014.17</v>
      </c>
      <c r="F9" s="50">
        <v>505</v>
      </c>
      <c r="H9" s="70"/>
      <c r="I9" s="15">
        <v>2</v>
      </c>
      <c r="J9" s="15" t="s">
        <v>60</v>
      </c>
      <c r="K9" s="15">
        <f>LOOKUP(M9,'IB-IM'!A:A,'IB-IM'!C:C)</f>
        <v>451</v>
      </c>
      <c r="L9" s="25">
        <f>TRUNC(ROUND(taux!$D$39*K9,2)/12*100)/100</f>
        <v>2088.2600000000002</v>
      </c>
      <c r="M9" s="50">
        <v>527</v>
      </c>
    </row>
    <row r="10" spans="1:13" x14ac:dyDescent="0.2">
      <c r="B10" s="15">
        <v>3</v>
      </c>
      <c r="C10" s="15" t="s">
        <v>60</v>
      </c>
      <c r="D10" s="15">
        <f>LOOKUP(F10,'IB-IM'!A:A,'IB-IM'!C:C)</f>
        <v>449</v>
      </c>
      <c r="E10" s="25">
        <f>TRUNC(ROUND(taux!$D$39*D10,2)/12*100)/100</f>
        <v>2079</v>
      </c>
      <c r="F10" s="50">
        <v>524</v>
      </c>
      <c r="H10" s="70"/>
      <c r="I10" s="15">
        <v>3</v>
      </c>
      <c r="J10" s="15" t="s">
        <v>60</v>
      </c>
      <c r="K10" s="15">
        <f>LOOKUP(M10,'IB-IM'!A:A,'IB-IM'!C:C)</f>
        <v>473</v>
      </c>
      <c r="L10" s="25">
        <f>TRUNC(ROUND(taux!$D$39*K10,2)/12*100)/100</f>
        <v>2190.12</v>
      </c>
      <c r="M10" s="50">
        <v>558</v>
      </c>
    </row>
    <row r="11" spans="1:13" x14ac:dyDescent="0.2">
      <c r="B11" s="15">
        <v>4</v>
      </c>
      <c r="C11" s="15" t="s">
        <v>60</v>
      </c>
      <c r="D11" s="15">
        <f>LOOKUP(F11,'IB-IM'!A:A,'IB-IM'!C:C)</f>
        <v>476</v>
      </c>
      <c r="E11" s="25">
        <f>TRUNC(ROUND(taux!$D$39*D11,2)/12*100)/100</f>
        <v>2204.0100000000002</v>
      </c>
      <c r="F11" s="50">
        <v>562</v>
      </c>
      <c r="H11" s="70"/>
      <c r="I11" s="15">
        <v>4</v>
      </c>
      <c r="J11" s="15" t="s">
        <v>60</v>
      </c>
      <c r="K11" s="15">
        <f>LOOKUP(M11,'IB-IM'!A:A,'IB-IM'!C:C)</f>
        <v>493</v>
      </c>
      <c r="L11" s="25">
        <f>TRUNC(ROUND(taux!$D$39*K11,2)/12*100)/100</f>
        <v>2282.73</v>
      </c>
      <c r="M11" s="50">
        <v>584</v>
      </c>
    </row>
    <row r="12" spans="1:13" x14ac:dyDescent="0.2">
      <c r="B12" s="15">
        <v>5</v>
      </c>
      <c r="C12" s="15" t="s">
        <v>61</v>
      </c>
      <c r="D12" s="15">
        <f>LOOKUP(F12,'IB-IM'!A:A,'IB-IM'!C:C)</f>
        <v>500</v>
      </c>
      <c r="E12" s="25">
        <f>TRUNC(ROUND(taux!$D$39*D12,2)/12*100)/100</f>
        <v>2315.14</v>
      </c>
      <c r="F12" s="50">
        <v>593</v>
      </c>
      <c r="H12" s="70"/>
      <c r="I12" s="15">
        <v>5</v>
      </c>
      <c r="J12" s="15" t="s">
        <v>61</v>
      </c>
      <c r="K12" s="15">
        <f>LOOKUP(M12,'IB-IM'!A:A,'IB-IM'!C:C)</f>
        <v>518</v>
      </c>
      <c r="L12" s="25">
        <f>TRUNC(ROUND(taux!$D$39*K12,2)/12*100)/100</f>
        <v>2398.4899999999998</v>
      </c>
      <c r="M12" s="50">
        <v>617</v>
      </c>
    </row>
    <row r="13" spans="1:13" x14ac:dyDescent="0.2">
      <c r="B13" s="15">
        <v>6</v>
      </c>
      <c r="C13" s="15" t="s">
        <v>61</v>
      </c>
      <c r="D13" s="15">
        <f>LOOKUP(F13,'IB-IM'!A:A,'IB-IM'!C:C)</f>
        <v>515</v>
      </c>
      <c r="E13" s="25">
        <f>TRUNC(ROUND(taux!$D$39*D13,2)/12*100)/100</f>
        <v>2384.6</v>
      </c>
      <c r="F13" s="50">
        <v>614</v>
      </c>
      <c r="H13" s="70"/>
      <c r="I13" s="15">
        <v>6</v>
      </c>
      <c r="J13" s="15" t="s">
        <v>61</v>
      </c>
      <c r="K13" s="15">
        <f>LOOKUP(M13,'IB-IM'!A:A,'IB-IM'!C:C)</f>
        <v>542</v>
      </c>
      <c r="L13" s="25">
        <f>TRUNC(ROUND(taux!$D$39*K13,2)/12*100)/100</f>
        <v>2509.61</v>
      </c>
      <c r="M13" s="50">
        <v>649</v>
      </c>
    </row>
    <row r="14" spans="1:13" x14ac:dyDescent="0.2">
      <c r="B14" s="15">
        <v>7</v>
      </c>
      <c r="C14" s="15" t="s">
        <v>61</v>
      </c>
      <c r="D14" s="15">
        <f>LOOKUP(F14,'IB-IM'!A:A,'IB-IM'!C:C)</f>
        <v>540</v>
      </c>
      <c r="E14" s="25">
        <f>TRUNC(ROUND(taux!$D$39*D14,2)/12*100)/100</f>
        <v>2500.35</v>
      </c>
      <c r="F14" s="50">
        <v>646</v>
      </c>
      <c r="H14" s="70"/>
      <c r="I14" s="15">
        <v>7</v>
      </c>
      <c r="J14" s="15" t="s">
        <v>61</v>
      </c>
      <c r="K14" s="15">
        <f>LOOKUP(M14,'IB-IM'!A:A,'IB-IM'!C:C)</f>
        <v>567</v>
      </c>
      <c r="L14" s="25">
        <f>TRUNC(ROUND(taux!$D$39*K14,2)/12*100)/100</f>
        <v>2625.37</v>
      </c>
      <c r="M14" s="50">
        <v>682</v>
      </c>
    </row>
    <row r="15" spans="1:13" x14ac:dyDescent="0.2">
      <c r="B15" s="15">
        <v>8</v>
      </c>
      <c r="C15" s="15" t="s">
        <v>61</v>
      </c>
      <c r="D15" s="15">
        <f>LOOKUP(F15,'IB-IM'!A:A,'IB-IM'!C:C)</f>
        <v>570</v>
      </c>
      <c r="E15" s="25">
        <f>TRUNC(ROUND(taux!$D$39*D15,2)/12*100)/100</f>
        <v>2639.26</v>
      </c>
      <c r="F15" s="50">
        <v>686</v>
      </c>
      <c r="H15" s="70"/>
      <c r="I15" s="15">
        <v>8</v>
      </c>
      <c r="J15" s="15" t="s">
        <v>61</v>
      </c>
      <c r="K15" s="15">
        <f>LOOKUP(M15,'IB-IM'!A:A,'IB-IM'!C:C)</f>
        <v>590</v>
      </c>
      <c r="L15" s="25">
        <f>TRUNC(ROUND(taux!$D$39*K15,2)/12*100)/100</f>
        <v>2731.87</v>
      </c>
      <c r="M15" s="50">
        <v>712</v>
      </c>
    </row>
    <row r="16" spans="1:13" x14ac:dyDescent="0.2">
      <c r="B16" s="15">
        <v>9</v>
      </c>
      <c r="C16" s="15" t="s">
        <v>61</v>
      </c>
      <c r="D16" s="15">
        <f>LOOKUP(F16,'IB-IM'!A:A,'IB-IM'!C:C)</f>
        <v>590</v>
      </c>
      <c r="E16" s="25">
        <f>TRUNC(ROUND(taux!$D$39*D16,2)/12*100)/100</f>
        <v>2731.87</v>
      </c>
      <c r="F16" s="50">
        <v>712</v>
      </c>
      <c r="H16" s="70"/>
      <c r="I16" s="15">
        <v>9</v>
      </c>
      <c r="J16" s="15" t="s">
        <v>61</v>
      </c>
      <c r="K16" s="15">
        <f>LOOKUP(M16,'IB-IM'!A:A,'IB-IM'!C:C)</f>
        <v>613</v>
      </c>
      <c r="L16" s="25">
        <f>TRUNC(ROUND(taux!$D$39*K16,2)/12*100)/100</f>
        <v>2838.36</v>
      </c>
      <c r="M16" s="50">
        <v>742</v>
      </c>
    </row>
    <row r="17" spans="1:13" x14ac:dyDescent="0.2">
      <c r="B17" s="15">
        <v>10</v>
      </c>
      <c r="C17" s="15" t="s">
        <v>61</v>
      </c>
      <c r="D17" s="15">
        <f>LOOKUP(F17,'IB-IM'!A:A,'IB-IM'!C:C)</f>
        <v>617</v>
      </c>
      <c r="E17" s="25">
        <f>TRUNC(ROUND(taux!$D$39*D17,2)/12*100)/100</f>
        <v>2856.89</v>
      </c>
      <c r="F17" s="50">
        <v>747</v>
      </c>
      <c r="H17" s="70"/>
      <c r="I17" s="15">
        <v>10</v>
      </c>
      <c r="J17" s="15" t="s">
        <v>61</v>
      </c>
      <c r="K17" s="15">
        <f>LOOKUP(M17,'IB-IM'!A:A,'IB-IM'!C:C)</f>
        <v>636</v>
      </c>
      <c r="L17" s="25">
        <f>TRUNC(ROUND(taux!$D$39*K17,2)/12*100)/100</f>
        <v>2944.86</v>
      </c>
      <c r="M17" s="50">
        <v>773</v>
      </c>
    </row>
    <row r="18" spans="1:13" x14ac:dyDescent="0.2">
      <c r="B18" s="15">
        <v>11</v>
      </c>
      <c r="D18" s="15">
        <f>LOOKUP(F18,'IB-IM'!A:A,'IB-IM'!C:C)</f>
        <v>634</v>
      </c>
      <c r="E18" s="25">
        <f>TRUNC(ROUND(taux!$D$39*D18,2)/12*100)/100</f>
        <v>2935.6</v>
      </c>
      <c r="F18" s="50">
        <v>770</v>
      </c>
      <c r="H18" s="70"/>
      <c r="I18" s="15">
        <v>11</v>
      </c>
      <c r="K18" s="15">
        <f>LOOKUP(M18,'IB-IM'!A:A,'IB-IM'!C:C)</f>
        <v>658</v>
      </c>
      <c r="L18" s="25">
        <f>TRUNC(ROUND(taux!$D$39*K18,2)/12*100)/100</f>
        <v>3046.73</v>
      </c>
      <c r="M18" s="50">
        <v>801</v>
      </c>
    </row>
    <row r="19" spans="1:13" x14ac:dyDescent="0.2">
      <c r="H19" s="70"/>
    </row>
    <row r="20" spans="1:13" x14ac:dyDescent="0.2">
      <c r="H20" s="70"/>
    </row>
    <row r="21" spans="1:13" x14ac:dyDescent="0.2">
      <c r="A21" s="12" t="s">
        <v>191</v>
      </c>
      <c r="B21" s="13"/>
      <c r="C21" s="13"/>
      <c r="D21" s="14"/>
      <c r="E21" s="13"/>
      <c r="F21" s="14"/>
      <c r="H21" s="70"/>
    </row>
    <row r="22" spans="1:13" x14ac:dyDescent="0.2">
      <c r="A22" s="13"/>
      <c r="B22" s="15" t="s">
        <v>50</v>
      </c>
      <c r="C22" s="15" t="s">
        <v>51</v>
      </c>
      <c r="D22" s="15" t="s">
        <v>52</v>
      </c>
      <c r="E22" s="15" t="s">
        <v>53</v>
      </c>
      <c r="F22" s="15" t="s">
        <v>52</v>
      </c>
      <c r="H22" s="70"/>
      <c r="I22" s="15" t="s">
        <v>50</v>
      </c>
      <c r="J22" s="15" t="s">
        <v>51</v>
      </c>
      <c r="K22" s="15" t="s">
        <v>52</v>
      </c>
      <c r="L22" s="15" t="s">
        <v>53</v>
      </c>
      <c r="M22" s="15" t="s">
        <v>52</v>
      </c>
    </row>
    <row r="23" spans="1:13" x14ac:dyDescent="0.2">
      <c r="A23" s="13"/>
      <c r="B23" s="13"/>
      <c r="C23" s="13"/>
      <c r="D23" s="15" t="s">
        <v>55</v>
      </c>
      <c r="E23" s="15" t="s">
        <v>56</v>
      </c>
      <c r="F23" s="15" t="s">
        <v>57</v>
      </c>
      <c r="H23" s="70"/>
      <c r="I23" s="13"/>
      <c r="J23" s="13"/>
      <c r="K23" s="15" t="s">
        <v>55</v>
      </c>
      <c r="L23" s="15" t="s">
        <v>56</v>
      </c>
      <c r="M23" s="15" t="s">
        <v>57</v>
      </c>
    </row>
    <row r="24" spans="1:13" x14ac:dyDescent="0.2">
      <c r="A24" s="13"/>
      <c r="B24" s="13"/>
      <c r="C24" s="13"/>
      <c r="D24" s="14"/>
      <c r="E24" s="13"/>
      <c r="F24" s="14"/>
      <c r="H24" s="70"/>
      <c r="I24" s="13"/>
      <c r="J24" s="13"/>
      <c r="K24" s="14"/>
      <c r="L24" s="13"/>
      <c r="M24" s="14"/>
    </row>
    <row r="25" spans="1:13" x14ac:dyDescent="0.2">
      <c r="A25" s="13"/>
      <c r="B25" s="15">
        <v>1</v>
      </c>
      <c r="C25" s="15" t="s">
        <v>60</v>
      </c>
      <c r="D25" s="15">
        <f>LOOKUP(F25,'IB-IM'!A:A,'IB-IM'!C:C)</f>
        <v>537</v>
      </c>
      <c r="E25" s="25">
        <f>TRUNC(ROUND(taux!$D$39*D25,2)/12*100)/100</f>
        <v>2486.46</v>
      </c>
      <c r="F25" s="71">
        <v>642</v>
      </c>
      <c r="H25" s="70"/>
      <c r="I25" s="15">
        <v>1</v>
      </c>
      <c r="J25" s="15" t="s">
        <v>60</v>
      </c>
      <c r="K25" s="15">
        <f>LOOKUP(M25,'IB-IM'!A:A,'IB-IM'!C:C)</f>
        <v>550</v>
      </c>
      <c r="L25" s="25">
        <f>TRUNC(ROUND(taux!$D$39*K25,2)/12*100)/100</f>
        <v>2546.66</v>
      </c>
      <c r="M25" s="71">
        <v>659</v>
      </c>
    </row>
    <row r="26" spans="1:13" x14ac:dyDescent="0.2">
      <c r="A26" s="13"/>
      <c r="B26" s="15">
        <v>2</v>
      </c>
      <c r="C26" s="15" t="s">
        <v>61</v>
      </c>
      <c r="D26" s="15">
        <f>LOOKUP(F26,'IB-IM'!A:A,'IB-IM'!C:C)</f>
        <v>557</v>
      </c>
      <c r="E26" s="25">
        <f>TRUNC(ROUND(taux!$D$39*D26,2)/12*100)/100</f>
        <v>2579.0700000000002</v>
      </c>
      <c r="F26" s="71">
        <v>668</v>
      </c>
      <c r="H26" s="70"/>
      <c r="I26" s="15">
        <v>2</v>
      </c>
      <c r="J26" s="15" t="s">
        <v>61</v>
      </c>
      <c r="K26" s="15">
        <f>LOOKUP(M26,'IB-IM'!A:A,'IB-IM'!C:C)</f>
        <v>572</v>
      </c>
      <c r="L26" s="25">
        <f>TRUNC(ROUND(taux!$D$39*K26,2)/12*100)/100</f>
        <v>2648.52</v>
      </c>
      <c r="M26" s="71">
        <v>688</v>
      </c>
    </row>
    <row r="27" spans="1:13" x14ac:dyDescent="0.2">
      <c r="A27" s="13"/>
      <c r="B27" s="15">
        <v>3</v>
      </c>
      <c r="C27" s="15" t="s">
        <v>61</v>
      </c>
      <c r="D27" s="15">
        <f>LOOKUP(F27,'IB-IM'!A:A,'IB-IM'!C:C)</f>
        <v>582</v>
      </c>
      <c r="E27" s="25">
        <f>TRUNC(ROUND(taux!$D$39*D27,2)/12*100)/100</f>
        <v>2694.83</v>
      </c>
      <c r="F27" s="71">
        <v>701</v>
      </c>
      <c r="H27" s="70"/>
      <c r="I27" s="15">
        <v>3</v>
      </c>
      <c r="J27" s="15" t="s">
        <v>61</v>
      </c>
      <c r="K27" s="15">
        <f>LOOKUP(M27,'IB-IM'!A:A,'IB-IM'!C:C)</f>
        <v>598</v>
      </c>
      <c r="L27" s="25">
        <f>TRUNC(ROUND(taux!$D$39*K27,2)/12*100)/100</f>
        <v>2768.91</v>
      </c>
      <c r="M27" s="71">
        <v>723</v>
      </c>
    </row>
    <row r="28" spans="1:13" x14ac:dyDescent="0.2">
      <c r="A28" s="13"/>
      <c r="B28" s="15">
        <v>4</v>
      </c>
      <c r="C28" s="15" t="s">
        <v>61</v>
      </c>
      <c r="D28" s="15">
        <f>LOOKUP(F28,'IB-IM'!A:A,'IB-IM'!C:C)</f>
        <v>602</v>
      </c>
      <c r="E28" s="25">
        <f>TRUNC(ROUND(taux!$D$39*D28,2)/12*100)/100</f>
        <v>2787.43</v>
      </c>
      <c r="F28" s="71">
        <v>728</v>
      </c>
      <c r="H28" s="70"/>
      <c r="I28" s="15">
        <v>4</v>
      </c>
      <c r="J28" s="15" t="s">
        <v>61</v>
      </c>
      <c r="K28" s="15">
        <f>LOOKUP(M28,'IB-IM'!A:A,'IB-IM'!C:C)</f>
        <v>630</v>
      </c>
      <c r="L28" s="25">
        <f>TRUNC(ROUND(taux!$D$39*K28,2)/12*100)/100</f>
        <v>2917.08</v>
      </c>
      <c r="M28" s="71">
        <v>765</v>
      </c>
    </row>
    <row r="29" spans="1:13" x14ac:dyDescent="0.2">
      <c r="A29" s="13"/>
      <c r="B29" s="15">
        <v>5</v>
      </c>
      <c r="C29" s="15" t="s">
        <v>61</v>
      </c>
      <c r="D29" s="15">
        <f>LOOKUP(F29,'IB-IM'!A:A,'IB-IM'!C:C)</f>
        <v>635</v>
      </c>
      <c r="E29" s="25">
        <f>TRUNC(ROUND(taux!$D$39*D29,2)/12*100)/100</f>
        <v>2940.23</v>
      </c>
      <c r="F29" s="71">
        <v>771</v>
      </c>
      <c r="H29" s="70"/>
      <c r="I29" s="15">
        <v>5</v>
      </c>
      <c r="J29" s="15" t="s">
        <v>61</v>
      </c>
      <c r="K29" s="15">
        <f>LOOKUP(M29,'IB-IM'!A:A,'IB-IM'!C:C)</f>
        <v>662</v>
      </c>
      <c r="L29" s="25">
        <f>TRUNC(ROUND(taux!$D$39*K29,2)/12*100)/100</f>
        <v>3065.25</v>
      </c>
      <c r="M29" s="71">
        <v>807</v>
      </c>
    </row>
    <row r="30" spans="1:13" x14ac:dyDescent="0.2">
      <c r="A30" s="13"/>
      <c r="B30" s="15">
        <v>6</v>
      </c>
      <c r="C30" s="15" t="s">
        <v>61</v>
      </c>
      <c r="D30" s="15">
        <f>LOOKUP(F30,'IB-IM'!A:A,'IB-IM'!C:C)</f>
        <v>657</v>
      </c>
      <c r="E30" s="25">
        <f>TRUNC(ROUND(taux!$D$39*D30,2)/12*100)/100</f>
        <v>3042.1</v>
      </c>
      <c r="F30" s="71">
        <v>800</v>
      </c>
      <c r="H30" s="70"/>
      <c r="I30" s="15">
        <v>6</v>
      </c>
      <c r="J30" s="15" t="s">
        <v>61</v>
      </c>
      <c r="K30" s="15">
        <f>LOOKUP(M30,'IB-IM'!A:A,'IB-IM'!C:C)</f>
        <v>698</v>
      </c>
      <c r="L30" s="25">
        <f>TRUNC(ROUND(taux!$D$39*K30,2)/12*100)/100</f>
        <v>3231.94</v>
      </c>
      <c r="M30" s="71">
        <v>854</v>
      </c>
    </row>
    <row r="31" spans="1:13" x14ac:dyDescent="0.2">
      <c r="B31" s="15">
        <v>7</v>
      </c>
      <c r="D31" s="15">
        <f>LOOKUP(F31,'IB-IM'!A:A,'IB-IM'!C:C)</f>
        <v>672</v>
      </c>
      <c r="E31" s="25">
        <f>TRUNC(ROUND(taux!$D$39*D31,2)/12*100)/100</f>
        <v>3111.55</v>
      </c>
      <c r="F31" s="71">
        <v>820</v>
      </c>
      <c r="H31" s="70"/>
      <c r="I31" s="15">
        <v>7</v>
      </c>
      <c r="K31" s="15">
        <f>LOOKUP(M31,'IB-IM'!A:A,'IB-IM'!C:C)</f>
        <v>734</v>
      </c>
      <c r="L31" s="25">
        <f>TRUNC(ROUND(taux!$D$39*K31,2)/12*100)/100</f>
        <v>3398.63</v>
      </c>
      <c r="M31" s="71">
        <v>901</v>
      </c>
    </row>
  </sheetData>
  <mergeCells count="3">
    <mergeCell ref="C1:D1"/>
    <mergeCell ref="J1:K1"/>
    <mergeCell ref="A1:B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 enableFormatConditionsCalculation="0">
    <tabColor indexed="15"/>
  </sheetPr>
  <dimension ref="A1:H30"/>
  <sheetViews>
    <sheetView showGridLines="0" topLeftCell="A2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8" x14ac:dyDescent="0.2">
      <c r="H1" s="50" t="s">
        <v>159</v>
      </c>
    </row>
    <row r="4" spans="1:8" x14ac:dyDescent="0.2">
      <c r="A4" s="13" t="s">
        <v>88</v>
      </c>
      <c r="B4" s="13"/>
      <c r="C4" s="13"/>
      <c r="D4" s="14"/>
      <c r="E4" s="13"/>
      <c r="F4" s="14"/>
    </row>
    <row r="5" spans="1:8" x14ac:dyDescent="0.2">
      <c r="A5" s="12"/>
      <c r="B5" s="13"/>
      <c r="C5" s="13"/>
      <c r="D5" s="15"/>
      <c r="E5" s="13"/>
      <c r="F5" s="14"/>
    </row>
    <row r="6" spans="1:8" x14ac:dyDescent="0.2">
      <c r="A6" s="13"/>
      <c r="B6" s="15" t="s">
        <v>50</v>
      </c>
      <c r="C6" s="15" t="s">
        <v>51</v>
      </c>
      <c r="D6" s="15" t="s">
        <v>52</v>
      </c>
      <c r="E6" s="15" t="s">
        <v>53</v>
      </c>
      <c r="F6" s="15" t="s">
        <v>52</v>
      </c>
    </row>
    <row r="7" spans="1:8" x14ac:dyDescent="0.2">
      <c r="A7" s="13"/>
      <c r="B7" s="13"/>
      <c r="C7" s="13"/>
      <c r="D7" s="15" t="s">
        <v>55</v>
      </c>
      <c r="E7" s="15" t="s">
        <v>56</v>
      </c>
      <c r="F7" s="15" t="s">
        <v>57</v>
      </c>
    </row>
    <row r="8" spans="1:8" x14ac:dyDescent="0.2">
      <c r="A8" s="13"/>
      <c r="B8" s="13"/>
      <c r="C8" s="13"/>
      <c r="D8" s="14"/>
      <c r="E8" s="13"/>
      <c r="F8" s="14"/>
    </row>
    <row r="9" spans="1:8" x14ac:dyDescent="0.2">
      <c r="A9" s="13"/>
      <c r="B9" s="15">
        <v>1</v>
      </c>
      <c r="C9" s="15" t="s">
        <v>60</v>
      </c>
      <c r="D9" s="15">
        <f>LOOKUP(F9,'IB-IM'!A:A,'IB-IM'!C:C)</f>
        <v>380</v>
      </c>
      <c r="E9" s="25">
        <f>TRUNC(ROUND(taux!$D$39*D9,2)/12*100)/100</f>
        <v>1759.51</v>
      </c>
      <c r="F9" s="15">
        <v>430</v>
      </c>
    </row>
    <row r="10" spans="1:8" x14ac:dyDescent="0.2">
      <c r="A10" s="13"/>
      <c r="B10" s="15">
        <v>2</v>
      </c>
      <c r="C10" s="15" t="s">
        <v>60</v>
      </c>
      <c r="D10" s="15">
        <f>LOOKUP(F10,'IB-IM'!A:A,'IB-IM'!C:C)</f>
        <v>416</v>
      </c>
      <c r="E10" s="25">
        <f>TRUNC(ROUND(taux!$D$39*D10,2)/12*100)/100</f>
        <v>1926.2</v>
      </c>
      <c r="F10" s="15">
        <v>480</v>
      </c>
    </row>
    <row r="11" spans="1:8" x14ac:dyDescent="0.2">
      <c r="A11" s="13"/>
      <c r="B11" s="15">
        <v>3</v>
      </c>
      <c r="C11" s="15" t="s">
        <v>60</v>
      </c>
      <c r="D11" s="15">
        <f>LOOKUP(F11,'IB-IM'!A:A,'IB-IM'!C:C)</f>
        <v>446</v>
      </c>
      <c r="E11" s="25">
        <f>TRUNC(ROUND(taux!$D$39*D11,2)/12*100)/100</f>
        <v>2065.11</v>
      </c>
      <c r="F11" s="15">
        <v>520</v>
      </c>
    </row>
    <row r="12" spans="1:8" x14ac:dyDescent="0.2">
      <c r="A12" s="13"/>
      <c r="B12" s="15">
        <v>4</v>
      </c>
      <c r="C12" s="15" t="s">
        <v>60</v>
      </c>
      <c r="D12" s="15">
        <f>LOOKUP(F12,'IB-IM'!A:A,'IB-IM'!C:C)</f>
        <v>473</v>
      </c>
      <c r="E12" s="25">
        <f>TRUNC(ROUND(taux!$D$39*D12,2)/12*100)/100</f>
        <v>2190.12</v>
      </c>
      <c r="F12" s="15">
        <v>558</v>
      </c>
    </row>
    <row r="13" spans="1:8" x14ac:dyDescent="0.2">
      <c r="A13" s="13"/>
      <c r="B13" s="15">
        <v>5</v>
      </c>
      <c r="C13" s="15" t="s">
        <v>60</v>
      </c>
      <c r="D13" s="15">
        <f>LOOKUP(F13,'IB-IM'!A:A,'IB-IM'!C:C)</f>
        <v>497</v>
      </c>
      <c r="E13" s="25">
        <f>TRUNC(ROUND(taux!$D$39*D13,2)/12*100)/100</f>
        <v>2301.25</v>
      </c>
      <c r="F13" s="15">
        <v>589</v>
      </c>
    </row>
    <row r="14" spans="1:8" x14ac:dyDescent="0.2">
      <c r="A14" s="13"/>
      <c r="B14" s="15">
        <v>6</v>
      </c>
      <c r="C14" s="15" t="s">
        <v>62</v>
      </c>
      <c r="D14" s="15">
        <f>LOOKUP(F14,'IB-IM'!A:A,'IB-IM'!C:C)</f>
        <v>526</v>
      </c>
      <c r="E14" s="25">
        <f>TRUNC(ROUND(taux!$D$39*D14,2)/12*100)/100</f>
        <v>2435.5300000000002</v>
      </c>
      <c r="F14" s="15">
        <v>627</v>
      </c>
    </row>
    <row r="15" spans="1:8" x14ac:dyDescent="0.2">
      <c r="A15" s="13"/>
      <c r="B15" s="15">
        <v>7</v>
      </c>
      <c r="C15" s="15" t="s">
        <v>62</v>
      </c>
      <c r="D15" s="15">
        <f>LOOKUP(F15,'IB-IM'!A:A,'IB-IM'!C:C)</f>
        <v>554</v>
      </c>
      <c r="E15" s="25">
        <f>TRUNC(ROUND(taux!$D$39*D15,2)/12*100)/100</f>
        <v>2565.1799999999998</v>
      </c>
      <c r="F15" s="15">
        <v>664</v>
      </c>
    </row>
    <row r="16" spans="1:8" x14ac:dyDescent="0.2">
      <c r="A16" s="13"/>
      <c r="B16" s="15">
        <v>8</v>
      </c>
      <c r="C16" s="13"/>
      <c r="D16" s="15">
        <f>LOOKUP(F16,'IB-IM'!A:A,'IB-IM'!C:C)</f>
        <v>611</v>
      </c>
      <c r="E16" s="25">
        <f>TRUNC(ROUND(taux!$D$39*D16,2)/12*100)/100</f>
        <v>2829.1</v>
      </c>
      <c r="F16" s="15">
        <v>740</v>
      </c>
    </row>
    <row r="20" spans="1:6" x14ac:dyDescent="0.2">
      <c r="A20" s="13" t="s">
        <v>174</v>
      </c>
      <c r="B20" s="13"/>
    </row>
    <row r="22" spans="1:6" x14ac:dyDescent="0.2">
      <c r="B22" s="15" t="s">
        <v>50</v>
      </c>
      <c r="C22" s="15" t="s">
        <v>51</v>
      </c>
      <c r="D22" s="15" t="s">
        <v>52</v>
      </c>
      <c r="E22" s="15" t="s">
        <v>53</v>
      </c>
      <c r="F22" s="15" t="s">
        <v>52</v>
      </c>
    </row>
    <row r="23" spans="1:6" x14ac:dyDescent="0.2">
      <c r="B23" s="13"/>
      <c r="C23" s="13"/>
      <c r="D23" s="15" t="s">
        <v>55</v>
      </c>
      <c r="E23" s="15" t="s">
        <v>56</v>
      </c>
      <c r="F23" s="15" t="s">
        <v>57</v>
      </c>
    </row>
    <row r="24" spans="1:6" x14ac:dyDescent="0.2">
      <c r="B24" s="13"/>
      <c r="C24" s="13"/>
      <c r="D24" s="14"/>
      <c r="E24" s="13"/>
      <c r="F24" s="14"/>
    </row>
    <row r="25" spans="1:6" x14ac:dyDescent="0.2">
      <c r="B25" s="15">
        <v>1</v>
      </c>
      <c r="C25" s="15" t="s">
        <v>60</v>
      </c>
      <c r="D25" s="15">
        <f>LOOKUP(F25,'IB-IM'!A:A,'IB-IM'!C:C)</f>
        <v>524</v>
      </c>
      <c r="E25" s="25">
        <f>TRUNC(ROUND(taux!$D$39*D25,2)/12*100)/100</f>
        <v>2426.27</v>
      </c>
      <c r="F25" s="15">
        <v>625</v>
      </c>
    </row>
    <row r="26" spans="1:6" x14ac:dyDescent="0.2">
      <c r="B26" s="15">
        <v>2</v>
      </c>
      <c r="C26" s="15" t="s">
        <v>61</v>
      </c>
      <c r="D26" s="15">
        <f>LOOKUP(F26,'IB-IM'!A:A,'IB-IM'!C:C)</f>
        <v>544</v>
      </c>
      <c r="E26" s="25">
        <f>TRUNC(ROUND(taux!$D$39*D26,2)/12*100)/100</f>
        <v>2518.87</v>
      </c>
      <c r="F26" s="15">
        <v>651</v>
      </c>
    </row>
    <row r="27" spans="1:6" x14ac:dyDescent="0.2">
      <c r="B27" s="15">
        <v>3</v>
      </c>
      <c r="C27" s="15" t="s">
        <v>61</v>
      </c>
      <c r="D27" s="15">
        <f>LOOKUP(F27,'IB-IM'!A:A,'IB-IM'!C:C)</f>
        <v>566</v>
      </c>
      <c r="E27" s="25">
        <f>TRUNC(ROUND(taux!$D$39*D27,2)/12*100)/100</f>
        <v>2620.7399999999998</v>
      </c>
      <c r="F27" s="15">
        <v>680</v>
      </c>
    </row>
    <row r="28" spans="1:6" x14ac:dyDescent="0.2">
      <c r="B28" s="15">
        <v>4</v>
      </c>
      <c r="C28" s="15" t="s">
        <v>61</v>
      </c>
      <c r="D28" s="15">
        <f>LOOKUP(F28,'IB-IM'!A:A,'IB-IM'!C:C)</f>
        <v>581</v>
      </c>
      <c r="E28" s="25">
        <f>TRUNC(ROUND(taux!$D$39*D28,2)/12*100)/100</f>
        <v>2690.19</v>
      </c>
      <c r="F28" s="15">
        <v>700</v>
      </c>
    </row>
    <row r="29" spans="1:6" x14ac:dyDescent="0.2">
      <c r="B29" s="15">
        <v>5</v>
      </c>
      <c r="C29" s="15" t="s">
        <v>61</v>
      </c>
      <c r="D29" s="15">
        <f>LOOKUP(F29,'IB-IM'!A:A,'IB-IM'!C:C)</f>
        <v>621</v>
      </c>
      <c r="E29" s="25">
        <f>TRUNC(ROUND(taux!$D$39*D29,2)/12*100)/100</f>
        <v>2875.41</v>
      </c>
      <c r="F29" s="15">
        <v>752</v>
      </c>
    </row>
    <row r="30" spans="1:6" x14ac:dyDescent="0.2">
      <c r="B30" s="15">
        <v>6</v>
      </c>
      <c r="C30" s="15"/>
      <c r="D30" s="15">
        <f>LOOKUP(F30,'IB-IM'!A:A,'IB-IM'!C:C)</f>
        <v>642</v>
      </c>
      <c r="E30" s="25">
        <f>TRUNC(ROUND(taux!$D$39*D30,2)/12*100)/100</f>
        <v>2972.64</v>
      </c>
      <c r="F30" s="15">
        <v>780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 enableFormatConditionsCalculation="0">
    <tabColor indexed="15"/>
  </sheetPr>
  <dimension ref="A1:M53"/>
  <sheetViews>
    <sheetView showGridLines="0" zoomScale="90" zoomScaleNormal="90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13" x14ac:dyDescent="0.2">
      <c r="A1" s="50" t="s">
        <v>302</v>
      </c>
      <c r="C1" s="66"/>
      <c r="H1" s="72" t="s">
        <v>303</v>
      </c>
    </row>
    <row r="2" spans="1:13" x14ac:dyDescent="0.2">
      <c r="A2" s="13" t="s">
        <v>223</v>
      </c>
      <c r="H2" s="13" t="s">
        <v>223</v>
      </c>
    </row>
    <row r="3" spans="1:13" x14ac:dyDescent="0.2">
      <c r="B3" s="15" t="s">
        <v>50</v>
      </c>
      <c r="C3" s="15" t="s">
        <v>51</v>
      </c>
      <c r="D3" s="15" t="s">
        <v>52</v>
      </c>
      <c r="E3" s="15" t="s">
        <v>53</v>
      </c>
      <c r="F3" s="15" t="s">
        <v>52</v>
      </c>
      <c r="I3" s="15" t="s">
        <v>50</v>
      </c>
      <c r="J3" s="15" t="s">
        <v>51</v>
      </c>
      <c r="K3" s="15" t="s">
        <v>52</v>
      </c>
      <c r="L3" s="15" t="s">
        <v>53</v>
      </c>
      <c r="M3" s="15" t="s">
        <v>52</v>
      </c>
    </row>
    <row r="4" spans="1:13" x14ac:dyDescent="0.2">
      <c r="B4" s="13"/>
      <c r="C4" s="13"/>
      <c r="D4" s="15" t="s">
        <v>55</v>
      </c>
      <c r="E4" s="15" t="s">
        <v>56</v>
      </c>
      <c r="F4" s="15" t="s">
        <v>57</v>
      </c>
      <c r="I4" s="13"/>
      <c r="J4" s="13"/>
      <c r="K4" s="15" t="s">
        <v>55</v>
      </c>
      <c r="L4" s="15" t="s">
        <v>56</v>
      </c>
      <c r="M4" s="15" t="s">
        <v>57</v>
      </c>
    </row>
    <row r="5" spans="1:13" x14ac:dyDescent="0.2">
      <c r="B5" s="13"/>
      <c r="C5" s="13"/>
      <c r="D5" s="14"/>
      <c r="E5" s="13"/>
      <c r="F5" s="14"/>
      <c r="I5" s="13"/>
      <c r="J5" s="13"/>
      <c r="K5" s="14"/>
      <c r="L5" s="13"/>
      <c r="M5" s="14"/>
    </row>
    <row r="6" spans="1:13" x14ac:dyDescent="0.2">
      <c r="B6" s="15">
        <v>1</v>
      </c>
      <c r="C6" s="15" t="s">
        <v>63</v>
      </c>
      <c r="D6" s="15">
        <f>LOOKUP(F6,'IB-IM'!A:A,'IB-IM'!C:C)</f>
        <v>490</v>
      </c>
      <c r="E6" s="25">
        <f>TRUNC(ROUND(taux!$D$39*D6,2)/12*100)/100</f>
        <v>2268.84</v>
      </c>
      <c r="F6" s="15">
        <v>580</v>
      </c>
      <c r="I6" s="15">
        <v>1</v>
      </c>
      <c r="J6" s="15" t="s">
        <v>63</v>
      </c>
      <c r="K6" s="15">
        <f>LOOKUP(M6,'IB-IM'!A:A,'IB-IM'!C:C)</f>
        <v>512</v>
      </c>
      <c r="L6" s="25">
        <f>TRUNC(ROUND(taux!$D$39*K6,2)/12*100)/100</f>
        <v>2370.6999999999998</v>
      </c>
      <c r="M6" s="15">
        <v>610</v>
      </c>
    </row>
    <row r="7" spans="1:13" x14ac:dyDescent="0.2">
      <c r="B7" s="15">
        <v>2</v>
      </c>
      <c r="C7" s="15" t="s">
        <v>60</v>
      </c>
      <c r="D7" s="15">
        <f>LOOKUP(F7,'IB-IM'!A:A,'IB-IM'!C:C)</f>
        <v>510</v>
      </c>
      <c r="E7" s="25">
        <f>TRUNC(ROUND(taux!$D$39*D7,2)/12*100)/100</f>
        <v>2361.44</v>
      </c>
      <c r="F7" s="15">
        <v>607</v>
      </c>
      <c r="I7" s="15">
        <v>2</v>
      </c>
      <c r="J7" s="15" t="s">
        <v>60</v>
      </c>
      <c r="K7" s="15">
        <f>LOOKUP(M7,'IB-IM'!A:A,'IB-IM'!C:C)</f>
        <v>540</v>
      </c>
      <c r="L7" s="25">
        <f>TRUNC(ROUND(taux!$D$39*K7,2)/12*100)/100</f>
        <v>2500.35</v>
      </c>
      <c r="M7" s="15">
        <v>646</v>
      </c>
    </row>
    <row r="8" spans="1:13" x14ac:dyDescent="0.2">
      <c r="B8" s="15">
        <v>3</v>
      </c>
      <c r="C8" s="15" t="s">
        <v>60</v>
      </c>
      <c r="D8" s="15">
        <f>LOOKUP(F8,'IB-IM'!A:A,'IB-IM'!C:C)</f>
        <v>535</v>
      </c>
      <c r="E8" s="25">
        <f>TRUNC(ROUND(taux!$D$39*D8,2)/12*100)/100</f>
        <v>2477.1999999999998</v>
      </c>
      <c r="F8" s="15">
        <v>640</v>
      </c>
      <c r="I8" s="15">
        <v>3</v>
      </c>
      <c r="J8" s="15" t="s">
        <v>60</v>
      </c>
      <c r="K8" s="15">
        <f>LOOKUP(M8,'IB-IM'!A:A,'IB-IM'!C:C)</f>
        <v>568</v>
      </c>
      <c r="L8" s="25">
        <f>TRUNC(ROUND(taux!$D$39*K8,2)/12*100)/100</f>
        <v>2630</v>
      </c>
      <c r="M8" s="15">
        <v>683</v>
      </c>
    </row>
    <row r="9" spans="1:13" x14ac:dyDescent="0.2">
      <c r="B9" s="15">
        <v>4</v>
      </c>
      <c r="C9" s="15" t="s">
        <v>61</v>
      </c>
      <c r="D9" s="15">
        <f>LOOKUP(F9,'IB-IM'!A:A,'IB-IM'!C:C)</f>
        <v>560</v>
      </c>
      <c r="E9" s="25">
        <f>TRUNC(ROUND(taux!$D$39*D9,2)/12*100)/100</f>
        <v>2592.96</v>
      </c>
      <c r="F9" s="15">
        <v>672</v>
      </c>
      <c r="I9" s="15">
        <v>4</v>
      </c>
      <c r="J9" s="15" t="s">
        <v>61</v>
      </c>
      <c r="K9" s="15">
        <f>LOOKUP(M9,'IB-IM'!A:A,'IB-IM'!C:C)</f>
        <v>602</v>
      </c>
      <c r="L9" s="25">
        <f>TRUNC(ROUND(taux!$D$39*K9,2)/12*100)/100</f>
        <v>2787.43</v>
      </c>
      <c r="M9" s="15">
        <v>728</v>
      </c>
    </row>
    <row r="10" spans="1:13" x14ac:dyDescent="0.2">
      <c r="B10" s="14">
        <v>5</v>
      </c>
      <c r="C10" s="15" t="s">
        <v>61</v>
      </c>
      <c r="D10" s="15">
        <f>LOOKUP(F10,'IB-IM'!A:A,'IB-IM'!C:C)</f>
        <v>590</v>
      </c>
      <c r="E10" s="25">
        <f>TRUNC(ROUND(taux!$D$39*D10,2)/12*100)/100</f>
        <v>2731.87</v>
      </c>
      <c r="F10" s="15">
        <v>712</v>
      </c>
      <c r="I10" s="14">
        <v>5</v>
      </c>
      <c r="J10" s="15" t="s">
        <v>61</v>
      </c>
      <c r="K10" s="15">
        <f>LOOKUP(M10,'IB-IM'!A:A,'IB-IM'!C:C)</f>
        <v>636</v>
      </c>
      <c r="L10" s="25">
        <f>TRUNC(ROUND(taux!$D$39*K10,2)/12*100)/100</f>
        <v>2944.86</v>
      </c>
      <c r="M10" s="15">
        <v>773</v>
      </c>
    </row>
    <row r="11" spans="1:13" x14ac:dyDescent="0.2">
      <c r="B11" s="14">
        <v>6</v>
      </c>
      <c r="C11" s="14" t="s">
        <v>61</v>
      </c>
      <c r="D11" s="15">
        <f>LOOKUP(F11,'IB-IM'!A:A,'IB-IM'!C:C)</f>
        <v>620</v>
      </c>
      <c r="E11" s="25">
        <f>TRUNC(ROUND(taux!$D$39*D11,2)/12*100)/100</f>
        <v>2870.78</v>
      </c>
      <c r="F11" s="15">
        <v>751</v>
      </c>
      <c r="I11" s="14">
        <v>6</v>
      </c>
      <c r="J11" s="14" t="s">
        <v>61</v>
      </c>
      <c r="K11" s="15">
        <f>LOOKUP(M11,'IB-IM'!A:A,'IB-IM'!C:C)</f>
        <v>670</v>
      </c>
      <c r="L11" s="25">
        <f>TRUNC(ROUND(taux!$D$39*K11,2)/12*100)/100</f>
        <v>3102.29</v>
      </c>
      <c r="M11" s="15">
        <v>818</v>
      </c>
    </row>
    <row r="12" spans="1:13" x14ac:dyDescent="0.2">
      <c r="B12" s="14">
        <v>7</v>
      </c>
      <c r="C12" s="14" t="s">
        <v>61</v>
      </c>
      <c r="D12" s="15">
        <f>LOOKUP(F12,'IB-IM'!A:A,'IB-IM'!C:C)</f>
        <v>655</v>
      </c>
      <c r="E12" s="25">
        <f>TRUNC(ROUND(taux!$D$39*D12,2)/12*100)/100</f>
        <v>3032.84</v>
      </c>
      <c r="F12" s="15">
        <v>797</v>
      </c>
      <c r="I12" s="14">
        <v>7</v>
      </c>
      <c r="J12" s="14" t="s">
        <v>61</v>
      </c>
      <c r="K12" s="15">
        <f>LOOKUP(M12,'IB-IM'!A:A,'IB-IM'!C:C)</f>
        <v>703</v>
      </c>
      <c r="L12" s="25">
        <f>TRUNC(ROUND(taux!$D$39*K12,2)/12*100)/100</f>
        <v>3255.09</v>
      </c>
      <c r="M12" s="15">
        <v>860</v>
      </c>
    </row>
    <row r="13" spans="1:13" x14ac:dyDescent="0.2">
      <c r="B13" s="14">
        <v>8</v>
      </c>
      <c r="C13" s="14"/>
      <c r="D13" s="15">
        <f>LOOKUP(F13,'IB-IM'!A:A,'IB-IM'!C:C)</f>
        <v>690</v>
      </c>
      <c r="E13" s="25">
        <f>TRUNC(ROUND(taux!$D$39*D13,2)/12*100)/100</f>
        <v>3194.9</v>
      </c>
      <c r="F13" s="14">
        <v>843</v>
      </c>
      <c r="I13" s="14">
        <v>8</v>
      </c>
      <c r="J13" s="14"/>
      <c r="K13" s="15">
        <f>LOOKUP(M13,'IB-IM'!A:A,'IB-IM'!C:C)</f>
        <v>734</v>
      </c>
      <c r="L13" s="25">
        <f>TRUNC(ROUND(taux!$D$39*K13,2)/12*100)/100</f>
        <v>3398.63</v>
      </c>
      <c r="M13" s="14">
        <v>901</v>
      </c>
    </row>
    <row r="16" spans="1:13" x14ac:dyDescent="0.2">
      <c r="A16" s="13" t="s">
        <v>224</v>
      </c>
      <c r="H16" s="13" t="s">
        <v>224</v>
      </c>
    </row>
    <row r="17" spans="1:13" x14ac:dyDescent="0.2">
      <c r="B17" s="15" t="s">
        <v>50</v>
      </c>
      <c r="C17" s="15" t="s">
        <v>51</v>
      </c>
      <c r="D17" s="15" t="s">
        <v>52</v>
      </c>
      <c r="E17" s="15" t="s">
        <v>53</v>
      </c>
      <c r="F17" s="15" t="s">
        <v>52</v>
      </c>
      <c r="I17" s="15" t="s">
        <v>50</v>
      </c>
      <c r="J17" s="15" t="s">
        <v>51</v>
      </c>
      <c r="K17" s="15" t="s">
        <v>52</v>
      </c>
      <c r="L17" s="15" t="s">
        <v>53</v>
      </c>
      <c r="M17" s="15" t="s">
        <v>52</v>
      </c>
    </row>
    <row r="18" spans="1:13" x14ac:dyDescent="0.2">
      <c r="B18" s="13"/>
      <c r="C18" s="13"/>
      <c r="D18" s="15" t="s">
        <v>55</v>
      </c>
      <c r="E18" s="15" t="s">
        <v>56</v>
      </c>
      <c r="F18" s="15" t="s">
        <v>57</v>
      </c>
      <c r="I18" s="13"/>
      <c r="J18" s="13"/>
      <c r="K18" s="15" t="s">
        <v>55</v>
      </c>
      <c r="L18" s="15" t="s">
        <v>56</v>
      </c>
      <c r="M18" s="15" t="s">
        <v>57</v>
      </c>
    </row>
    <row r="19" spans="1:13" x14ac:dyDescent="0.2">
      <c r="B19" s="13"/>
      <c r="C19" s="13"/>
      <c r="D19" s="14"/>
      <c r="E19" s="13"/>
      <c r="F19" s="14"/>
      <c r="I19" s="13"/>
      <c r="J19" s="13"/>
      <c r="K19" s="14"/>
      <c r="L19" s="13"/>
      <c r="M19" s="14"/>
    </row>
    <row r="20" spans="1:13" x14ac:dyDescent="0.2">
      <c r="B20" s="15">
        <v>1</v>
      </c>
      <c r="C20" s="15" t="s">
        <v>63</v>
      </c>
      <c r="D20" s="15">
        <f>LOOKUP(F20,'IB-IM'!A:A,'IB-IM'!C:C)</f>
        <v>572</v>
      </c>
      <c r="E20" s="25">
        <f>TRUNC(ROUND(taux!$D$39*D20,2)/12*100)/100</f>
        <v>2648.52</v>
      </c>
      <c r="F20" s="15">
        <v>689</v>
      </c>
      <c r="I20" s="15">
        <v>1</v>
      </c>
      <c r="J20" s="15" t="s">
        <v>63</v>
      </c>
      <c r="K20" s="15">
        <f>LOOKUP(M20,'IB-IM'!A:A,'IB-IM'!C:C)</f>
        <v>581</v>
      </c>
      <c r="L20" s="25">
        <f>TRUNC(ROUND(taux!$D$39*K20,2)/12*100)/100</f>
        <v>2690.19</v>
      </c>
      <c r="M20" s="15">
        <v>700</v>
      </c>
    </row>
    <row r="21" spans="1:13" x14ac:dyDescent="0.2">
      <c r="B21" s="15">
        <v>2</v>
      </c>
      <c r="C21" s="15" t="s">
        <v>60</v>
      </c>
      <c r="D21" s="15">
        <f>LOOKUP(F21,'IB-IM'!A:A,'IB-IM'!C:C)</f>
        <v>604</v>
      </c>
      <c r="E21" s="25">
        <f>TRUNC(ROUND(taux!$D$39*D21,2)/12*100)/100</f>
        <v>2796.69</v>
      </c>
      <c r="F21" s="15">
        <v>730</v>
      </c>
      <c r="I21" s="15">
        <v>2</v>
      </c>
      <c r="J21" s="15" t="s">
        <v>60</v>
      </c>
      <c r="K21" s="15">
        <f>LOOKUP(M21,'IB-IM'!A:A,'IB-IM'!C:C)</f>
        <v>616</v>
      </c>
      <c r="L21" s="25">
        <f>TRUNC(ROUND(taux!$D$39*K21,2)/12*100)/100</f>
        <v>2852.26</v>
      </c>
      <c r="M21" s="15">
        <v>745</v>
      </c>
    </row>
    <row r="22" spans="1:13" x14ac:dyDescent="0.2">
      <c r="B22" s="15">
        <v>3</v>
      </c>
      <c r="C22" s="15" t="s">
        <v>60</v>
      </c>
      <c r="D22" s="15">
        <f>LOOKUP(F22,'IB-IM'!A:A,'IB-IM'!C:C)</f>
        <v>635</v>
      </c>
      <c r="E22" s="25">
        <f>TRUNC(ROUND(taux!$D$39*D22,2)/12*100)/100</f>
        <v>2940.23</v>
      </c>
      <c r="F22" s="15">
        <v>771</v>
      </c>
      <c r="I22" s="15">
        <v>3</v>
      </c>
      <c r="J22" s="15" t="s">
        <v>60</v>
      </c>
      <c r="K22" s="15">
        <f>LOOKUP(M22,'IB-IM'!A:A,'IB-IM'!C:C)</f>
        <v>650</v>
      </c>
      <c r="L22" s="25">
        <f>TRUNC(ROUND(taux!$D$39*K22,2)/12*100)/100</f>
        <v>3009.69</v>
      </c>
      <c r="M22" s="15">
        <v>790</v>
      </c>
    </row>
    <row r="23" spans="1:13" x14ac:dyDescent="0.2">
      <c r="B23" s="15">
        <v>4</v>
      </c>
      <c r="C23" s="15" t="s">
        <v>60</v>
      </c>
      <c r="D23" s="15">
        <f>LOOKUP(F23,'IB-IM'!A:A,'IB-IM'!C:C)</f>
        <v>670</v>
      </c>
      <c r="E23" s="25">
        <f>TRUNC(ROUND(taux!$D$39*D23,2)/12*100)/100</f>
        <v>3102.29</v>
      </c>
      <c r="F23" s="15">
        <v>817</v>
      </c>
      <c r="I23" s="15">
        <v>4</v>
      </c>
      <c r="J23" s="15" t="s">
        <v>60</v>
      </c>
      <c r="K23" s="15">
        <f>LOOKUP(M23,'IB-IM'!A:A,'IB-IM'!C:C)</f>
        <v>684</v>
      </c>
      <c r="L23" s="25">
        <f>TRUNC(ROUND(taux!$D$39*K23,2)/12*100)/100</f>
        <v>3167.11</v>
      </c>
      <c r="M23" s="15">
        <v>835</v>
      </c>
    </row>
    <row r="24" spans="1:13" x14ac:dyDescent="0.2">
      <c r="B24" s="14">
        <v>5</v>
      </c>
      <c r="C24" s="15" t="s">
        <v>61</v>
      </c>
      <c r="D24" s="15">
        <f>LOOKUP(F24,'IB-IM'!A:A,'IB-IM'!C:C)</f>
        <v>703</v>
      </c>
      <c r="E24" s="25">
        <f>TRUNC(ROUND(taux!$D$39*D24,2)/12*100)/100</f>
        <v>3255.09</v>
      </c>
      <c r="F24" s="15">
        <v>860</v>
      </c>
      <c r="I24" s="14">
        <v>5</v>
      </c>
      <c r="J24" s="15" t="s">
        <v>61</v>
      </c>
      <c r="K24" s="15">
        <f>LOOKUP(M24,'IB-IM'!A:A,'IB-IM'!C:C)</f>
        <v>718</v>
      </c>
      <c r="L24" s="25">
        <f>TRUNC(ROUND(taux!$D$39*K24,2)/12*100)/100</f>
        <v>3324.54</v>
      </c>
      <c r="M24" s="15">
        <v>880</v>
      </c>
    </row>
    <row r="25" spans="1:13" x14ac:dyDescent="0.2">
      <c r="B25" s="14">
        <v>6</v>
      </c>
      <c r="C25" s="14" t="s">
        <v>61</v>
      </c>
      <c r="D25" s="15">
        <f>LOOKUP(F25,'IB-IM'!A:A,'IB-IM'!C:C)</f>
        <v>734</v>
      </c>
      <c r="E25" s="25">
        <f>TRUNC(ROUND(taux!$D$39*D25,2)/12*100)/100</f>
        <v>3398.63</v>
      </c>
      <c r="F25" s="15">
        <v>901</v>
      </c>
      <c r="I25" s="14">
        <v>6</v>
      </c>
      <c r="J25" s="14" t="s">
        <v>61</v>
      </c>
      <c r="K25" s="15">
        <f>LOOKUP(M25,'IB-IM'!A:A,'IB-IM'!C:C)</f>
        <v>749</v>
      </c>
      <c r="L25" s="25">
        <f>TRUNC(ROUND(taux!$D$39*K25,2)/12*100)/100</f>
        <v>3468.08</v>
      </c>
      <c r="M25" s="15">
        <v>920</v>
      </c>
    </row>
    <row r="26" spans="1:13" x14ac:dyDescent="0.2">
      <c r="B26" s="14">
        <v>7</v>
      </c>
      <c r="C26" s="14" t="s">
        <v>61</v>
      </c>
      <c r="D26" s="15">
        <f>LOOKUP(F26,'IB-IM'!A:A,'IB-IM'!C:C)</f>
        <v>783</v>
      </c>
      <c r="E26" s="25">
        <f>TRUNC(ROUND(taux!$D$39*D26,2)/12*100)/100</f>
        <v>3625.51</v>
      </c>
      <c r="F26" s="15">
        <v>966</v>
      </c>
      <c r="I26" s="14">
        <v>7</v>
      </c>
      <c r="J26" s="14" t="s">
        <v>61</v>
      </c>
      <c r="K26" s="15">
        <f>LOOKUP(M26,'IB-IM'!A:A,'IB-IM'!C:C)</f>
        <v>783</v>
      </c>
      <c r="L26" s="25">
        <f>TRUNC(ROUND(taux!$D$39*K26,2)/12*100)/100</f>
        <v>3625.51</v>
      </c>
      <c r="M26" s="15">
        <v>966</v>
      </c>
    </row>
    <row r="27" spans="1:13" x14ac:dyDescent="0.2">
      <c r="B27" s="14">
        <v>8</v>
      </c>
      <c r="C27" s="14"/>
      <c r="D27" s="15">
        <f>LOOKUP(F27,'IB-IM'!A:A,'IB-IM'!C:C)</f>
        <v>808</v>
      </c>
      <c r="E27" s="25">
        <f>TRUNC(ROUND(taux!$D$39*D27,2)/12*100)/100</f>
        <v>3741.27</v>
      </c>
      <c r="F27" s="14">
        <v>1015</v>
      </c>
      <c r="I27" s="14">
        <v>8</v>
      </c>
      <c r="J27" s="14"/>
      <c r="K27" s="15">
        <f>LOOKUP(M27,'IB-IM'!A:A,'IB-IM'!C:C)</f>
        <v>808</v>
      </c>
      <c r="L27" s="25">
        <f>TRUNC(ROUND(taux!$D$39*K27,2)/12*100)/100</f>
        <v>3741.27</v>
      </c>
      <c r="M27" s="14">
        <v>1015</v>
      </c>
    </row>
    <row r="30" spans="1:13" x14ac:dyDescent="0.2">
      <c r="A30" s="50" t="s">
        <v>304</v>
      </c>
      <c r="H30" s="91" t="s">
        <v>307</v>
      </c>
    </row>
    <row r="31" spans="1:13" x14ac:dyDescent="0.2">
      <c r="B31" s="15" t="s">
        <v>50</v>
      </c>
      <c r="C31" s="15" t="s">
        <v>51</v>
      </c>
      <c r="D31" s="15" t="s">
        <v>52</v>
      </c>
      <c r="E31" s="15" t="s">
        <v>53</v>
      </c>
      <c r="F31" s="15" t="s">
        <v>52</v>
      </c>
      <c r="I31" s="15" t="s">
        <v>50</v>
      </c>
      <c r="J31" s="15" t="s">
        <v>51</v>
      </c>
      <c r="K31" s="15" t="s">
        <v>52</v>
      </c>
      <c r="L31" s="15" t="s">
        <v>53</v>
      </c>
      <c r="M31" s="15" t="s">
        <v>52</v>
      </c>
    </row>
    <row r="32" spans="1:13" x14ac:dyDescent="0.2">
      <c r="B32" s="13"/>
      <c r="C32" s="13"/>
      <c r="D32" s="15" t="s">
        <v>55</v>
      </c>
      <c r="E32" s="15" t="s">
        <v>56</v>
      </c>
      <c r="F32" s="15" t="s">
        <v>57</v>
      </c>
      <c r="I32" s="13"/>
      <c r="J32" s="13"/>
      <c r="K32" s="15" t="s">
        <v>55</v>
      </c>
      <c r="L32" s="15" t="s">
        <v>56</v>
      </c>
      <c r="M32" s="15" t="s">
        <v>57</v>
      </c>
    </row>
    <row r="33" spans="2:13" x14ac:dyDescent="0.2">
      <c r="B33" s="13"/>
      <c r="C33" s="13"/>
      <c r="D33" s="15"/>
      <c r="E33" s="15"/>
      <c r="F33" s="15"/>
      <c r="I33" s="13"/>
      <c r="J33" s="13"/>
      <c r="K33" s="15"/>
      <c r="L33" s="15"/>
      <c r="M33" s="15"/>
    </row>
    <row r="34" spans="2:13" x14ac:dyDescent="0.2">
      <c r="B34" s="62">
        <v>1</v>
      </c>
      <c r="C34" s="62" t="s">
        <v>305</v>
      </c>
      <c r="D34" s="15">
        <f>LOOKUP(F34,'IB-IM'!A:A,'IB-IM'!C:C)</f>
        <v>700</v>
      </c>
      <c r="E34" s="25">
        <f>TRUNC(ROUND(taux!$D$39*D34,2)/12*100)/100</f>
        <v>3241.2</v>
      </c>
      <c r="F34" s="62">
        <v>857</v>
      </c>
      <c r="I34" s="62">
        <v>1</v>
      </c>
      <c r="J34" s="62" t="s">
        <v>60</v>
      </c>
      <c r="K34" s="15">
        <f>LOOKUP(M34,'IB-IM'!A:A,'IB-IM'!C:C)</f>
        <v>798</v>
      </c>
      <c r="L34" s="25">
        <f>TRUNC(ROUND(taux!$D$39*K34,2)/12*100)/100</f>
        <v>3694.97</v>
      </c>
      <c r="M34" s="62">
        <v>985</v>
      </c>
    </row>
    <row r="35" spans="2:13" x14ac:dyDescent="0.2">
      <c r="B35" s="62">
        <v>2</v>
      </c>
      <c r="C35" s="62" t="s">
        <v>73</v>
      </c>
      <c r="D35" s="15">
        <f>LOOKUP(F35,'IB-IM'!A:A,'IB-IM'!C:C)</f>
        <v>734</v>
      </c>
      <c r="E35" s="25">
        <f>TRUNC(ROUND(taux!$D$39*D35,2)/12*100)/100</f>
        <v>3398.63</v>
      </c>
      <c r="F35" s="62">
        <v>901</v>
      </c>
      <c r="I35" s="62">
        <v>2</v>
      </c>
      <c r="J35" s="62" t="s">
        <v>84</v>
      </c>
      <c r="K35" s="15">
        <f>LOOKUP(M35,'IB-IM'!A:A,'IB-IM'!C:C)</f>
        <v>808</v>
      </c>
      <c r="L35" s="25">
        <f>TRUNC(ROUND(taux!$D$39*K35,2)/12*100)/100</f>
        <v>3741.27</v>
      </c>
      <c r="M35" s="62">
        <v>1015</v>
      </c>
    </row>
    <row r="36" spans="2:13" x14ac:dyDescent="0.2">
      <c r="B36" s="62">
        <v>3</v>
      </c>
      <c r="C36" s="62" t="s">
        <v>60</v>
      </c>
      <c r="D36" s="15">
        <f>LOOKUP(F36,'IB-IM'!A:A,'IB-IM'!C:C)</f>
        <v>771</v>
      </c>
      <c r="E36" s="25">
        <f>TRUNC(ROUND(taux!$D$39*D36,2)/12*100)/100</f>
        <v>3569.95</v>
      </c>
      <c r="F36" s="62">
        <v>950</v>
      </c>
      <c r="I36" s="62">
        <v>3</v>
      </c>
      <c r="J36" s="62" t="s">
        <v>61</v>
      </c>
      <c r="K36" s="15">
        <f>LOOKUP(M36,'IB-IM'!A:A,'IB-IM'!C:C)</f>
        <v>881</v>
      </c>
      <c r="L36" s="25">
        <f>TRUNC(ROUND(taux!$D$39*K36,2)/12*100)/100</f>
        <v>4079.28</v>
      </c>
      <c r="M36" s="62" t="s">
        <v>309</v>
      </c>
    </row>
    <row r="37" spans="2:13" x14ac:dyDescent="0.2">
      <c r="B37" s="62">
        <v>4</v>
      </c>
      <c r="C37" s="62" t="s">
        <v>306</v>
      </c>
      <c r="D37" s="15">
        <f>LOOKUP(F37,'IB-IM'!A:A,'IB-IM'!C:C)</f>
        <v>798</v>
      </c>
      <c r="E37" s="25">
        <f>TRUNC(ROUND(taux!$D$39*D37,2)/12*100)/100</f>
        <v>3694.97</v>
      </c>
      <c r="F37" s="62">
        <v>985</v>
      </c>
      <c r="J37" s="62"/>
      <c r="K37" s="15">
        <f>LOOKUP(M37,'IB-IM'!A:A,'IB-IM'!C:C)</f>
        <v>916</v>
      </c>
      <c r="L37" s="25">
        <f>TRUNC(ROUND(taux!$D$39*K37,2)/12*100)/100</f>
        <v>4241.34</v>
      </c>
      <c r="M37" s="62" t="s">
        <v>238</v>
      </c>
    </row>
    <row r="38" spans="2:13" x14ac:dyDescent="0.2">
      <c r="B38" s="62">
        <v>5</v>
      </c>
      <c r="C38" s="62" t="s">
        <v>84</v>
      </c>
      <c r="D38" s="15">
        <f>LOOKUP(F38,'IB-IM'!A:A,'IB-IM'!C:C)</f>
        <v>808</v>
      </c>
      <c r="E38" s="25">
        <f>TRUNC(ROUND(taux!$D$39*D38,2)/12*100)/100</f>
        <v>3741.27</v>
      </c>
      <c r="F38" s="62">
        <v>1015</v>
      </c>
      <c r="K38" s="15">
        <f>LOOKUP(M38,'IB-IM'!A:A,'IB-IM'!C:C)</f>
        <v>963</v>
      </c>
      <c r="L38" s="25">
        <f>TRUNC(ROUND(taux!$D$39*K38,2)/12*100)/100</f>
        <v>4458.97</v>
      </c>
      <c r="M38" s="62" t="s">
        <v>239</v>
      </c>
    </row>
    <row r="39" spans="2:13" x14ac:dyDescent="0.2">
      <c r="B39" s="62">
        <v>6</v>
      </c>
      <c r="C39" s="13"/>
      <c r="D39" s="15">
        <f>LOOKUP(F39,'IB-IM'!A:A,'IB-IM'!C:C)</f>
        <v>881</v>
      </c>
      <c r="E39" s="25">
        <f>TRUNC(ROUND(taux!$D$39*D39,2)/12*100)/100</f>
        <v>4079.28</v>
      </c>
      <c r="F39" s="62" t="s">
        <v>309</v>
      </c>
      <c r="I39" s="62">
        <v>4</v>
      </c>
      <c r="K39" s="15">
        <f>LOOKUP(M39,'IB-IM'!A:A,'IB-IM'!C:C)</f>
        <v>963</v>
      </c>
      <c r="L39" s="25">
        <f>TRUNC(ROUND(taux!$D$39*K39,2)/12*100)/100</f>
        <v>4458.97</v>
      </c>
      <c r="M39" s="62" t="s">
        <v>310</v>
      </c>
    </row>
    <row r="40" spans="2:13" x14ac:dyDescent="0.2">
      <c r="D40" s="15">
        <f>LOOKUP(F40,'IB-IM'!A:A,'IB-IM'!C:C)</f>
        <v>916</v>
      </c>
      <c r="E40" s="25">
        <f>TRUNC(ROUND(taux!$D$39*D40,2)/12*100)/100</f>
        <v>4241.34</v>
      </c>
      <c r="F40" s="62" t="s">
        <v>238</v>
      </c>
      <c r="K40" s="15">
        <f>LOOKUP(M40,'IB-IM'!A:A,'IB-IM'!C:C)</f>
        <v>1004</v>
      </c>
      <c r="L40" s="25">
        <f>TRUNC(ROUND(taux!$D$39*K40,2)/12*100)/100</f>
        <v>4648.8100000000004</v>
      </c>
      <c r="M40" s="62" t="s">
        <v>240</v>
      </c>
    </row>
    <row r="41" spans="2:13" x14ac:dyDescent="0.2">
      <c r="D41" s="15">
        <f>LOOKUP(F41,'IB-IM'!A:A,'IB-IM'!C:C)</f>
        <v>963</v>
      </c>
      <c r="E41" s="25">
        <f>TRUNC(ROUND(taux!$D$39*D41,2)/12*100)/100</f>
        <v>4458.97</v>
      </c>
      <c r="F41" s="62" t="s">
        <v>239</v>
      </c>
      <c r="K41" s="15">
        <f>LOOKUP(M41,'IB-IM'!A:A,'IB-IM'!C:C)</f>
        <v>1058</v>
      </c>
      <c r="L41" s="25">
        <f>TRUNC(ROUND(taux!$D$39*K41,2)/12*100)/100</f>
        <v>4898.84</v>
      </c>
      <c r="M41" s="62" t="s">
        <v>241</v>
      </c>
    </row>
    <row r="42" spans="2:13" x14ac:dyDescent="0.2">
      <c r="K42" s="15"/>
      <c r="L42" s="25"/>
    </row>
    <row r="50" spans="2:6" x14ac:dyDescent="0.2">
      <c r="B50" s="51"/>
      <c r="C50" s="51"/>
      <c r="D50" s="51"/>
      <c r="E50" s="51"/>
      <c r="F50" s="51"/>
    </row>
    <row r="51" spans="2:6" x14ac:dyDescent="0.2">
      <c r="B51" s="51"/>
      <c r="C51" s="51"/>
      <c r="D51" s="51"/>
      <c r="E51" s="51"/>
      <c r="F51" s="51"/>
    </row>
    <row r="52" spans="2:6" x14ac:dyDescent="0.2">
      <c r="B52" s="51"/>
      <c r="C52" s="51"/>
      <c r="D52" s="51"/>
      <c r="E52" s="51"/>
      <c r="F52" s="51"/>
    </row>
    <row r="53" spans="2:6" x14ac:dyDescent="0.2">
      <c r="B53" s="51"/>
      <c r="C53" s="51"/>
      <c r="D53" s="51"/>
      <c r="E53" s="51"/>
      <c r="F53" s="5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 enableFormatConditionsCalculation="0">
    <tabColor indexed="15"/>
  </sheetPr>
  <dimension ref="A1:F59"/>
  <sheetViews>
    <sheetView topLeftCell="A27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6" x14ac:dyDescent="0.2">
      <c r="A1" s="12" t="s">
        <v>144</v>
      </c>
      <c r="B1" s="13"/>
      <c r="C1" s="13"/>
      <c r="D1" s="14"/>
      <c r="E1" s="16"/>
      <c r="F1" s="14"/>
    </row>
    <row r="2" spans="1:6" x14ac:dyDescent="0.2">
      <c r="A2" s="13"/>
      <c r="B2" s="15" t="s">
        <v>50</v>
      </c>
      <c r="C2" s="15" t="s">
        <v>51</v>
      </c>
      <c r="D2" s="15" t="s">
        <v>52</v>
      </c>
      <c r="E2" s="15" t="s">
        <v>53</v>
      </c>
      <c r="F2" s="15" t="s">
        <v>52</v>
      </c>
    </row>
    <row r="3" spans="1:6" x14ac:dyDescent="0.2">
      <c r="A3" s="13"/>
      <c r="B3" s="13"/>
      <c r="C3" s="13"/>
      <c r="D3" s="15" t="s">
        <v>55</v>
      </c>
      <c r="E3" s="15" t="s">
        <v>56</v>
      </c>
      <c r="F3" s="15" t="s">
        <v>57</v>
      </c>
    </row>
    <row r="4" spans="1:6" x14ac:dyDescent="0.2">
      <c r="A4" s="13"/>
      <c r="B4" s="13"/>
      <c r="C4" s="13"/>
      <c r="D4" s="14"/>
      <c r="E4" s="13"/>
      <c r="F4" s="14"/>
    </row>
    <row r="5" spans="1:6" x14ac:dyDescent="0.2">
      <c r="A5" s="13"/>
      <c r="B5" s="15">
        <v>1</v>
      </c>
      <c r="C5" s="15" t="s">
        <v>63</v>
      </c>
      <c r="D5" s="15">
        <f>LOOKUP(F5,'IB-IM'!A:A,'IB-IM'!C:C)</f>
        <v>349</v>
      </c>
      <c r="E5" s="25">
        <f>TRUNC(ROUND(taux!$D$39*D5,2)/12*100)/100</f>
        <v>1615.97</v>
      </c>
      <c r="F5" s="15">
        <v>379</v>
      </c>
    </row>
    <row r="6" spans="1:6" x14ac:dyDescent="0.2">
      <c r="A6" s="13"/>
      <c r="B6" s="15">
        <v>2</v>
      </c>
      <c r="C6" s="15" t="s">
        <v>84</v>
      </c>
      <c r="D6" s="15">
        <f>LOOKUP(F6,'IB-IM'!A:A,'IB-IM'!C:C)</f>
        <v>380</v>
      </c>
      <c r="E6" s="25">
        <f>TRUNC(ROUND(taux!$D$39*D6,2)/12*100)/100</f>
        <v>1759.51</v>
      </c>
      <c r="F6" s="15">
        <v>430</v>
      </c>
    </row>
    <row r="7" spans="1:6" x14ac:dyDescent="0.2">
      <c r="A7" s="13"/>
      <c r="B7" s="15">
        <v>3</v>
      </c>
      <c r="C7" s="15" t="s">
        <v>61</v>
      </c>
      <c r="D7" s="15">
        <f>LOOKUP(F7,'IB-IM'!A:A,'IB-IM'!C:C)</f>
        <v>401</v>
      </c>
      <c r="E7" s="25">
        <f>TRUNC(ROUND(taux!$D$39*D7,2)/12*100)/100</f>
        <v>1856.74</v>
      </c>
      <c r="F7" s="15">
        <v>458</v>
      </c>
    </row>
    <row r="8" spans="1:6" x14ac:dyDescent="0.2">
      <c r="A8" s="13"/>
      <c r="B8" s="15">
        <v>4</v>
      </c>
      <c r="C8" s="15" t="s">
        <v>61</v>
      </c>
      <c r="D8" s="15">
        <f>LOOKUP(F8,'IB-IM'!A:A,'IB-IM'!C:C)</f>
        <v>425</v>
      </c>
      <c r="E8" s="25">
        <f>TRUNC(ROUND(taux!$D$39*D8,2)/12*100)/100</f>
        <v>1967.87</v>
      </c>
      <c r="F8" s="15">
        <v>492</v>
      </c>
    </row>
    <row r="9" spans="1:6" x14ac:dyDescent="0.2">
      <c r="A9" s="13"/>
      <c r="B9" s="15">
        <v>5</v>
      </c>
      <c r="C9" s="15" t="s">
        <v>61</v>
      </c>
      <c r="D9" s="15">
        <f>LOOKUP(F9,'IB-IM'!A:A,'IB-IM'!C:C)</f>
        <v>459</v>
      </c>
      <c r="E9" s="25">
        <f>TRUNC(ROUND(taux!$D$39*D9,2)/12*100)/100</f>
        <v>2125.3000000000002</v>
      </c>
      <c r="F9" s="15">
        <v>540</v>
      </c>
    </row>
    <row r="10" spans="1:6" x14ac:dyDescent="0.2">
      <c r="A10" s="13"/>
      <c r="B10" s="15">
        <v>6</v>
      </c>
      <c r="C10" s="15" t="s">
        <v>61</v>
      </c>
      <c r="D10" s="15">
        <f>LOOKUP(F10,'IB-IM'!A:A,'IB-IM'!C:C)</f>
        <v>496</v>
      </c>
      <c r="E10" s="25">
        <f>TRUNC(ROUND(taux!$D$39*D10,2)/12*100)/100</f>
        <v>2296.62</v>
      </c>
      <c r="F10" s="15">
        <v>588</v>
      </c>
    </row>
    <row r="11" spans="1:6" x14ac:dyDescent="0.2">
      <c r="A11" s="13"/>
      <c r="B11" s="15">
        <v>7</v>
      </c>
      <c r="C11" s="15" t="s">
        <v>61</v>
      </c>
      <c r="D11" s="15">
        <f>LOOKUP(F11,'IB-IM'!A:A,'IB-IM'!C:C)</f>
        <v>521</v>
      </c>
      <c r="E11" s="25">
        <f>TRUNC(ROUND(taux!$D$39*D11,2)/12*100)/100</f>
        <v>2412.38</v>
      </c>
      <c r="F11" s="15">
        <v>621</v>
      </c>
    </row>
    <row r="12" spans="1:6" x14ac:dyDescent="0.2">
      <c r="A12" s="13"/>
      <c r="B12" s="15">
        <v>8</v>
      </c>
      <c r="C12" s="15" t="s">
        <v>87</v>
      </c>
      <c r="D12" s="15">
        <f>LOOKUP(F12,'IB-IM'!A:A,'IB-IM'!C:C)</f>
        <v>557</v>
      </c>
      <c r="E12" s="25">
        <f>TRUNC(ROUND(taux!$D$39*D12,2)/12*100)/100</f>
        <v>2579.0700000000002</v>
      </c>
      <c r="F12" s="15">
        <v>668</v>
      </c>
    </row>
    <row r="13" spans="1:6" x14ac:dyDescent="0.2">
      <c r="A13" s="13"/>
      <c r="B13" s="15">
        <v>9</v>
      </c>
      <c r="C13" s="15" t="s">
        <v>87</v>
      </c>
      <c r="D13" s="15">
        <f>LOOKUP(F13,'IB-IM'!A:A,'IB-IM'!C:C)</f>
        <v>589</v>
      </c>
      <c r="E13" s="25">
        <f>TRUNC(ROUND(taux!$D$39*D13,2)/12*100)/100</f>
        <v>2727.24</v>
      </c>
      <c r="F13" s="15">
        <v>710</v>
      </c>
    </row>
    <row r="14" spans="1:6" x14ac:dyDescent="0.2">
      <c r="A14" s="13"/>
      <c r="B14" s="15">
        <v>10</v>
      </c>
      <c r="C14" s="15"/>
      <c r="D14" s="15">
        <f>LOOKUP(F14,'IB-IM'!A:A,'IB-IM'!C:C)</f>
        <v>619</v>
      </c>
      <c r="E14" s="25">
        <f>TRUNC(ROUND(taux!$D$39*D14,2)/12*100)/100</f>
        <v>2866.15</v>
      </c>
      <c r="F14" s="15">
        <v>750</v>
      </c>
    </row>
    <row r="16" spans="1:6" x14ac:dyDescent="0.2">
      <c r="A16" s="12" t="s">
        <v>145</v>
      </c>
      <c r="B16" s="13"/>
      <c r="C16" s="13"/>
      <c r="D16" s="14"/>
      <c r="E16" s="16"/>
      <c r="F16" s="14"/>
    </row>
    <row r="17" spans="1:6" x14ac:dyDescent="0.2">
      <c r="A17" s="13"/>
      <c r="B17" s="15" t="s">
        <v>50</v>
      </c>
      <c r="C17" s="15" t="s">
        <v>51</v>
      </c>
      <c r="D17" s="15" t="s">
        <v>52</v>
      </c>
      <c r="E17" s="15" t="s">
        <v>53</v>
      </c>
      <c r="F17" s="15" t="s">
        <v>52</v>
      </c>
    </row>
    <row r="18" spans="1:6" x14ac:dyDescent="0.2">
      <c r="A18" s="13"/>
      <c r="B18" s="13"/>
      <c r="C18" s="13"/>
      <c r="D18" s="15" t="s">
        <v>55</v>
      </c>
      <c r="E18" s="15" t="s">
        <v>56</v>
      </c>
      <c r="F18" s="15" t="s">
        <v>57</v>
      </c>
    </row>
    <row r="19" spans="1:6" x14ac:dyDescent="0.2">
      <c r="A19" s="13"/>
      <c r="B19" s="13"/>
      <c r="C19" s="13"/>
      <c r="D19" s="14"/>
      <c r="E19" s="13"/>
      <c r="F19" s="14"/>
    </row>
    <row r="20" spans="1:6" x14ac:dyDescent="0.2">
      <c r="A20" s="13"/>
      <c r="B20" s="15">
        <v>1</v>
      </c>
      <c r="C20" s="15" t="s">
        <v>73</v>
      </c>
      <c r="D20" s="15">
        <f>LOOKUP(F20,'IB-IM'!A:A,'IB-IM'!C:C)</f>
        <v>460</v>
      </c>
      <c r="E20" s="25">
        <f>TRUNC(ROUND(taux!$D$39*D20,2)/12*100)/100</f>
        <v>2129.9299999999998</v>
      </c>
      <c r="F20" s="15">
        <v>541</v>
      </c>
    </row>
    <row r="21" spans="1:6" x14ac:dyDescent="0.2">
      <c r="A21" s="13"/>
      <c r="B21" s="15">
        <v>2</v>
      </c>
      <c r="C21" s="15" t="s">
        <v>60</v>
      </c>
      <c r="D21" s="15">
        <f>LOOKUP(F21,'IB-IM'!A:A,'IB-IM'!C:C)</f>
        <v>500</v>
      </c>
      <c r="E21" s="25">
        <f>TRUNC(ROUND(taux!$D$39*D21,2)/12*100)/100</f>
        <v>2315.14</v>
      </c>
      <c r="F21" s="15">
        <v>593</v>
      </c>
    </row>
    <row r="22" spans="1:6" x14ac:dyDescent="0.2">
      <c r="A22" s="13"/>
      <c r="B22" s="15">
        <v>3</v>
      </c>
      <c r="C22" s="15" t="s">
        <v>84</v>
      </c>
      <c r="D22" s="15">
        <f>LOOKUP(F22,'IB-IM'!A:A,'IB-IM'!C:C)</f>
        <v>536</v>
      </c>
      <c r="E22" s="25">
        <f>TRUNC(ROUND(taux!$D$39*D22,2)/12*100)/100</f>
        <v>2481.83</v>
      </c>
      <c r="F22" s="15">
        <v>641</v>
      </c>
    </row>
    <row r="23" spans="1:6" x14ac:dyDescent="0.2">
      <c r="A23" s="13"/>
      <c r="B23" s="15">
        <v>4</v>
      </c>
      <c r="C23" s="15" t="s">
        <v>84</v>
      </c>
      <c r="D23" s="15">
        <f>LOOKUP(F23,'IB-IM'!A:A,'IB-IM'!C:C)</f>
        <v>582</v>
      </c>
      <c r="E23" s="25">
        <f>TRUNC(ROUND(taux!$D$39*D23,2)/12*100)/100</f>
        <v>2694.83</v>
      </c>
      <c r="F23" s="15">
        <v>701</v>
      </c>
    </row>
    <row r="24" spans="1:6" x14ac:dyDescent="0.2">
      <c r="A24" s="13"/>
      <c r="B24" s="15">
        <v>5</v>
      </c>
      <c r="C24" s="15" t="s">
        <v>84</v>
      </c>
      <c r="D24" s="15">
        <f>LOOKUP(F24,'IB-IM'!A:A,'IB-IM'!C:C)</f>
        <v>626</v>
      </c>
      <c r="E24" s="25">
        <f>TRUNC(ROUND(taux!$D$39*D24,2)/12*100)/100</f>
        <v>2898.56</v>
      </c>
      <c r="F24" s="15">
        <v>759</v>
      </c>
    </row>
    <row r="25" spans="1:6" x14ac:dyDescent="0.2">
      <c r="A25" s="13"/>
      <c r="B25" s="15">
        <v>6</v>
      </c>
      <c r="C25" s="15" t="s">
        <v>61</v>
      </c>
      <c r="D25" s="15">
        <f>LOOKUP(F25,'IB-IM'!A:A,'IB-IM'!C:C)</f>
        <v>665</v>
      </c>
      <c r="E25" s="25">
        <f>TRUNC(ROUND(taux!$D$39*D25,2)/12*100)/100</f>
        <v>3079.14</v>
      </c>
      <c r="F25" s="15">
        <v>811</v>
      </c>
    </row>
    <row r="26" spans="1:6" x14ac:dyDescent="0.2">
      <c r="A26" s="13"/>
      <c r="B26" s="15">
        <v>7</v>
      </c>
      <c r="C26" s="15" t="s">
        <v>87</v>
      </c>
      <c r="D26" s="15">
        <f>LOOKUP(F26,'IB-IM'!A:A,'IB-IM'!C:C)</f>
        <v>706</v>
      </c>
      <c r="E26" s="25">
        <f>TRUNC(ROUND(taux!$D$39*D26,2)/12*100)/100</f>
        <v>3268.98</v>
      </c>
      <c r="F26" s="15">
        <v>864</v>
      </c>
    </row>
    <row r="27" spans="1:6" x14ac:dyDescent="0.2">
      <c r="A27" s="13"/>
      <c r="B27" s="15">
        <v>8</v>
      </c>
      <c r="C27" s="15" t="s">
        <v>62</v>
      </c>
      <c r="D27" s="15">
        <f>LOOKUP(F27,'IB-IM'!A:A,'IB-IM'!C:C)</f>
        <v>746</v>
      </c>
      <c r="E27" s="25">
        <f>TRUNC(ROUND(taux!$D$39*D27,2)/12*100)/100</f>
        <v>3454.19</v>
      </c>
      <c r="F27" s="15">
        <v>916</v>
      </c>
    </row>
    <row r="28" spans="1:6" x14ac:dyDescent="0.2">
      <c r="A28" s="13"/>
      <c r="B28" s="15">
        <v>9</v>
      </c>
      <c r="C28" s="15"/>
      <c r="D28" s="15">
        <f>LOOKUP(F28,'IB-IM'!A:A,'IB-IM'!C:C)</f>
        <v>783</v>
      </c>
      <c r="E28" s="25">
        <f>TRUNC(ROUND(taux!$D$39*D28,2)/12*100)/100</f>
        <v>3625.51</v>
      </c>
      <c r="F28" s="15">
        <v>966</v>
      </c>
    </row>
    <row r="30" spans="1:6" x14ac:dyDescent="0.2">
      <c r="A30" s="12" t="s">
        <v>146</v>
      </c>
      <c r="B30" s="13"/>
      <c r="C30" s="13"/>
      <c r="D30" s="14"/>
      <c r="E30" s="16"/>
      <c r="F30" s="14"/>
    </row>
    <row r="31" spans="1:6" x14ac:dyDescent="0.2">
      <c r="A31" s="13"/>
      <c r="B31" s="15" t="s">
        <v>50</v>
      </c>
      <c r="C31" s="15" t="s">
        <v>51</v>
      </c>
      <c r="D31" s="15" t="s">
        <v>52</v>
      </c>
      <c r="E31" s="15" t="s">
        <v>53</v>
      </c>
      <c r="F31" s="15" t="s">
        <v>52</v>
      </c>
    </row>
    <row r="32" spans="1:6" x14ac:dyDescent="0.2">
      <c r="A32" s="13"/>
      <c r="B32" s="13"/>
      <c r="C32" s="13"/>
      <c r="D32" s="15" t="s">
        <v>55</v>
      </c>
      <c r="E32" s="15" t="s">
        <v>56</v>
      </c>
      <c r="F32" s="15" t="s">
        <v>57</v>
      </c>
    </row>
    <row r="33" spans="1:6" x14ac:dyDescent="0.2">
      <c r="A33" s="13"/>
      <c r="B33" s="13"/>
      <c r="C33" s="13"/>
      <c r="D33" s="14"/>
      <c r="E33" s="13"/>
      <c r="F33" s="14"/>
    </row>
    <row r="34" spans="1:6" x14ac:dyDescent="0.2">
      <c r="A34" s="13"/>
      <c r="B34" s="15">
        <v>1</v>
      </c>
      <c r="C34" s="15" t="s">
        <v>63</v>
      </c>
      <c r="D34" s="15">
        <f>LOOKUP(F34,'IB-IM'!A:A,'IB-IM'!C:C)</f>
        <v>395</v>
      </c>
      <c r="E34" s="25">
        <f>TRUNC(ROUND(taux!$D$39*D34,2)/12*100)/100</f>
        <v>1828.96</v>
      </c>
      <c r="F34" s="15">
        <v>450</v>
      </c>
    </row>
    <row r="35" spans="1:6" x14ac:dyDescent="0.2">
      <c r="A35" s="13"/>
      <c r="B35" s="15">
        <v>2</v>
      </c>
      <c r="C35" s="15" t="s">
        <v>73</v>
      </c>
      <c r="D35" s="15">
        <f>LOOKUP(F35,'IB-IM'!A:A,'IB-IM'!C:C)</f>
        <v>441</v>
      </c>
      <c r="E35" s="25">
        <f>TRUNC(ROUND(taux!$D$39*D35,2)/12*100)/100</f>
        <v>2041.95</v>
      </c>
      <c r="F35" s="15">
        <v>513</v>
      </c>
    </row>
    <row r="36" spans="1:6" x14ac:dyDescent="0.2">
      <c r="A36" s="13"/>
      <c r="B36" s="15">
        <v>3</v>
      </c>
      <c r="C36" s="15" t="s">
        <v>84</v>
      </c>
      <c r="D36" s="15">
        <f>LOOKUP(F36,'IB-IM'!A:A,'IB-IM'!C:C)</f>
        <v>476</v>
      </c>
      <c r="E36" s="25">
        <f>TRUNC(ROUND(taux!$D$39*D36,2)/12*100)/100</f>
        <v>2204.0100000000002</v>
      </c>
      <c r="F36" s="15">
        <v>562</v>
      </c>
    </row>
    <row r="37" spans="1:6" x14ac:dyDescent="0.2">
      <c r="A37" s="13"/>
      <c r="B37" s="15">
        <v>4</v>
      </c>
      <c r="C37" s="15" t="s">
        <v>60</v>
      </c>
      <c r="D37" s="15">
        <f>LOOKUP(F37,'IB-IM'!A:A,'IB-IM'!C:C)</f>
        <v>514</v>
      </c>
      <c r="E37" s="25">
        <f>TRUNC(ROUND(taux!$D$39*D37,2)/12*100)/100</f>
        <v>2379.9699999999998</v>
      </c>
      <c r="F37" s="15">
        <v>612</v>
      </c>
    </row>
    <row r="38" spans="1:6" x14ac:dyDescent="0.2">
      <c r="A38" s="13"/>
      <c r="B38" s="15">
        <v>5</v>
      </c>
      <c r="C38" s="15" t="s">
        <v>84</v>
      </c>
      <c r="D38" s="15">
        <f>LOOKUP(F38,'IB-IM'!A:A,'IB-IM'!C:C)</f>
        <v>546</v>
      </c>
      <c r="E38" s="25">
        <f>TRUNC(ROUND(taux!$D$39*D38,2)/12*100)/100</f>
        <v>2528.13</v>
      </c>
      <c r="F38" s="15">
        <v>655</v>
      </c>
    </row>
    <row r="39" spans="1:6" x14ac:dyDescent="0.2">
      <c r="A39" s="13"/>
      <c r="B39" s="15">
        <v>6</v>
      </c>
      <c r="C39" s="15" t="s">
        <v>84</v>
      </c>
      <c r="D39" s="15">
        <f>LOOKUP(F39,'IB-IM'!A:A,'IB-IM'!C:C)</f>
        <v>582</v>
      </c>
      <c r="E39" s="25">
        <f>TRUNC(ROUND(taux!$D$39*D39,2)/12*100)/100</f>
        <v>2694.83</v>
      </c>
      <c r="F39" s="15">
        <v>701</v>
      </c>
    </row>
    <row r="40" spans="1:6" x14ac:dyDescent="0.2">
      <c r="A40" s="13"/>
      <c r="B40" s="15">
        <v>7</v>
      </c>
      <c r="C40" s="15" t="s">
        <v>61</v>
      </c>
      <c r="D40" s="15">
        <f>LOOKUP(F40,'IB-IM'!A:A,'IB-IM'!C:C)</f>
        <v>635</v>
      </c>
      <c r="E40" s="25">
        <f>TRUNC(ROUND(taux!$D$39*D40,2)/12*100)/100</f>
        <v>2940.23</v>
      </c>
      <c r="F40" s="15">
        <v>772</v>
      </c>
    </row>
    <row r="41" spans="1:6" x14ac:dyDescent="0.2">
      <c r="A41" s="13"/>
      <c r="B41" s="15">
        <v>8</v>
      </c>
      <c r="C41" s="15" t="s">
        <v>87</v>
      </c>
      <c r="D41" s="15">
        <f>LOOKUP(F41,'IB-IM'!A:A,'IB-IM'!C:C)</f>
        <v>696</v>
      </c>
      <c r="E41" s="25">
        <f>TRUNC(ROUND(taux!$D$39*D41,2)/12*100)/100</f>
        <v>3222.68</v>
      </c>
      <c r="F41" s="15">
        <v>852</v>
      </c>
    </row>
    <row r="42" spans="1:6" x14ac:dyDescent="0.2">
      <c r="A42" s="13"/>
      <c r="B42" s="15">
        <v>9</v>
      </c>
      <c r="C42" s="15" t="s">
        <v>87</v>
      </c>
      <c r="D42" s="15">
        <f>LOOKUP(F42,'IB-IM'!A:A,'IB-IM'!C:C)</f>
        <v>734</v>
      </c>
      <c r="E42" s="25">
        <f>TRUNC(ROUND(taux!$D$39*D42,2)/12*100)/100</f>
        <v>3398.63</v>
      </c>
      <c r="F42" s="15">
        <v>901</v>
      </c>
    </row>
    <row r="43" spans="1:6" x14ac:dyDescent="0.2">
      <c r="A43" s="13"/>
      <c r="B43" s="15">
        <v>10</v>
      </c>
      <c r="D43" s="15">
        <f>LOOKUP(F43,'IB-IM'!A:A,'IB-IM'!C:C)</f>
        <v>783</v>
      </c>
      <c r="E43" s="25">
        <f>TRUNC(ROUND(taux!$D$39*D43,2)/12*100)/100</f>
        <v>3625.51</v>
      </c>
      <c r="F43" s="15">
        <v>966</v>
      </c>
    </row>
    <row r="45" spans="1:6" x14ac:dyDescent="0.2">
      <c r="A45" s="12" t="s">
        <v>147</v>
      </c>
      <c r="B45" s="13"/>
      <c r="C45" s="13"/>
      <c r="D45" s="14"/>
      <c r="E45" s="16"/>
      <c r="F45" s="14"/>
    </row>
    <row r="46" spans="1:6" x14ac:dyDescent="0.2">
      <c r="A46" s="13"/>
      <c r="B46" s="15" t="s">
        <v>50</v>
      </c>
      <c r="C46" s="15" t="s">
        <v>51</v>
      </c>
      <c r="D46" s="15" t="s">
        <v>52</v>
      </c>
      <c r="E46" s="15" t="s">
        <v>53</v>
      </c>
      <c r="F46" s="15" t="s">
        <v>52</v>
      </c>
    </row>
    <row r="47" spans="1:6" x14ac:dyDescent="0.2">
      <c r="A47" s="13"/>
      <c r="B47" s="13"/>
      <c r="C47" s="13"/>
      <c r="D47" s="15" t="s">
        <v>55</v>
      </c>
      <c r="E47" s="15" t="s">
        <v>56</v>
      </c>
      <c r="F47" s="15" t="s">
        <v>57</v>
      </c>
    </row>
    <row r="48" spans="1:6" x14ac:dyDescent="0.2">
      <c r="A48" s="13"/>
      <c r="B48" s="13"/>
      <c r="C48" s="13"/>
      <c r="D48" s="14"/>
      <c r="E48" s="13"/>
      <c r="F48" s="14"/>
    </row>
    <row r="49" spans="1:6" x14ac:dyDescent="0.2">
      <c r="A49" s="13"/>
      <c r="B49" s="15">
        <v>1</v>
      </c>
      <c r="C49" s="15" t="s">
        <v>60</v>
      </c>
      <c r="D49" s="15">
        <f>LOOKUP(F49,'IB-IM'!A:A,'IB-IM'!C:C)</f>
        <v>619</v>
      </c>
      <c r="E49" s="25">
        <f>TRUNC(ROUND(taux!$D$39*D49,2)/12*100)/100</f>
        <v>2866.15</v>
      </c>
      <c r="F49" s="15">
        <v>750</v>
      </c>
    </row>
    <row r="50" spans="1:6" x14ac:dyDescent="0.2">
      <c r="A50" s="13"/>
      <c r="B50" s="15">
        <v>2</v>
      </c>
      <c r="C50" s="15" t="s">
        <v>60</v>
      </c>
      <c r="D50" s="15">
        <f>LOOKUP(F50,'IB-IM'!A:A,'IB-IM'!C:C)</f>
        <v>680</v>
      </c>
      <c r="E50" s="25">
        <f>TRUNC(ROUND(taux!$D$39*D50,2)/12*100)/100</f>
        <v>3148.59</v>
      </c>
      <c r="F50" s="15">
        <v>830</v>
      </c>
    </row>
    <row r="51" spans="1:6" x14ac:dyDescent="0.2">
      <c r="A51" s="13"/>
      <c r="B51" s="15">
        <v>3</v>
      </c>
      <c r="C51" s="15" t="s">
        <v>84</v>
      </c>
      <c r="D51" s="15">
        <f>LOOKUP(F51,'IB-IM'!A:A,'IB-IM'!C:C)</f>
        <v>734</v>
      </c>
      <c r="E51" s="25">
        <f>TRUNC(ROUND(taux!$D$39*D51,2)/12*100)/100</f>
        <v>3398.63</v>
      </c>
      <c r="F51" s="15">
        <v>901</v>
      </c>
    </row>
    <row r="52" spans="1:6" x14ac:dyDescent="0.2">
      <c r="A52" s="13"/>
      <c r="B52" s="15">
        <v>4</v>
      </c>
      <c r="C52" s="15" t="s">
        <v>84</v>
      </c>
      <c r="D52" s="15">
        <f>LOOKUP(F52,'IB-IM'!A:A,'IB-IM'!C:C)</f>
        <v>783</v>
      </c>
      <c r="E52" s="25">
        <f>TRUNC(ROUND(taux!$D$39*D52,2)/12*100)/100</f>
        <v>3625.51</v>
      </c>
      <c r="F52" s="15">
        <v>966</v>
      </c>
    </row>
    <row r="53" spans="1:6" x14ac:dyDescent="0.2">
      <c r="A53" s="13"/>
      <c r="B53" s="15">
        <v>5</v>
      </c>
      <c r="C53" s="15" t="s">
        <v>61</v>
      </c>
      <c r="D53" s="15">
        <f>LOOKUP(F53,'IB-IM'!A:A,'IB-IM'!C:C)</f>
        <v>808</v>
      </c>
      <c r="E53" s="25">
        <f>TRUNC(ROUND(taux!$D$39*D53,2)/12*100)/100</f>
        <v>3741.27</v>
      </c>
      <c r="F53" s="15">
        <v>1015</v>
      </c>
    </row>
    <row r="54" spans="1:6" x14ac:dyDescent="0.2">
      <c r="A54" s="13"/>
      <c r="B54" s="15">
        <v>6</v>
      </c>
      <c r="C54" s="15" t="s">
        <v>61</v>
      </c>
      <c r="D54" s="15"/>
      <c r="E54" s="25">
        <v>4079.29</v>
      </c>
      <c r="F54" s="15" t="s">
        <v>148</v>
      </c>
    </row>
    <row r="55" spans="1:6" x14ac:dyDescent="0.2">
      <c r="A55" s="13"/>
      <c r="B55" s="15">
        <v>6</v>
      </c>
      <c r="C55" s="15" t="s">
        <v>61</v>
      </c>
      <c r="D55" s="15"/>
      <c r="E55" s="25">
        <v>4241.3500000000004</v>
      </c>
      <c r="F55" s="15" t="s">
        <v>238</v>
      </c>
    </row>
    <row r="56" spans="1:6" x14ac:dyDescent="0.2">
      <c r="A56" s="13"/>
      <c r="B56" s="15">
        <v>6</v>
      </c>
      <c r="C56" s="15" t="s">
        <v>61</v>
      </c>
      <c r="D56" s="15"/>
      <c r="E56" s="25">
        <v>4458.97</v>
      </c>
      <c r="F56" s="15" t="s">
        <v>239</v>
      </c>
    </row>
    <row r="57" spans="1:6" x14ac:dyDescent="0.2">
      <c r="A57" s="13"/>
      <c r="B57" s="15">
        <v>7</v>
      </c>
      <c r="D57" s="15">
        <v>963</v>
      </c>
      <c r="E57" s="25">
        <f>TRUNC(ROUND(taux!$D$39*D57,2)/12*100)/100</f>
        <v>4458.97</v>
      </c>
      <c r="F57" s="15" t="s">
        <v>149</v>
      </c>
    </row>
    <row r="58" spans="1:6" x14ac:dyDescent="0.2">
      <c r="A58" s="13"/>
      <c r="B58" s="15">
        <v>7</v>
      </c>
      <c r="C58" s="15"/>
      <c r="D58" s="15"/>
      <c r="E58" s="25">
        <v>4648.8100000000004</v>
      </c>
      <c r="F58" s="15" t="s">
        <v>240</v>
      </c>
    </row>
    <row r="59" spans="1:6" x14ac:dyDescent="0.2">
      <c r="A59" s="13"/>
      <c r="B59" s="15">
        <v>7</v>
      </c>
      <c r="C59" s="15"/>
      <c r="D59" s="15"/>
      <c r="E59" s="25">
        <v>4898.8500000000004</v>
      </c>
      <c r="F59" s="15" t="s">
        <v>241</v>
      </c>
    </row>
  </sheetData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 enableFormatConditionsCalculation="0">
    <tabColor indexed="15"/>
  </sheetPr>
  <dimension ref="A1:H12"/>
  <sheetViews>
    <sheetView showGridLines="0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8" x14ac:dyDescent="0.2">
      <c r="A1" s="13" t="s">
        <v>96</v>
      </c>
      <c r="B1" s="13"/>
      <c r="C1" s="13"/>
      <c r="D1" s="13"/>
      <c r="E1" s="13"/>
      <c r="F1" s="13"/>
      <c r="G1" s="13"/>
      <c r="H1" s="13"/>
    </row>
    <row r="2" spans="1:8" x14ac:dyDescent="0.2">
      <c r="A2" s="13"/>
      <c r="B2" s="15" t="s">
        <v>50</v>
      </c>
      <c r="C2" s="15" t="s">
        <v>51</v>
      </c>
      <c r="D2" s="15" t="s">
        <v>52</v>
      </c>
      <c r="E2" s="15" t="s">
        <v>53</v>
      </c>
      <c r="F2" s="15" t="s">
        <v>52</v>
      </c>
    </row>
    <row r="3" spans="1:8" x14ac:dyDescent="0.2">
      <c r="A3" s="13"/>
      <c r="B3" s="13"/>
      <c r="C3" s="13"/>
      <c r="D3" s="15" t="s">
        <v>55</v>
      </c>
      <c r="E3" s="15" t="s">
        <v>56</v>
      </c>
      <c r="F3" s="15" t="s">
        <v>57</v>
      </c>
    </row>
    <row r="4" spans="1:8" x14ac:dyDescent="0.2">
      <c r="A4" s="13"/>
      <c r="B4" s="13"/>
      <c r="C4" s="13"/>
      <c r="D4" s="14"/>
      <c r="E4" s="13"/>
      <c r="F4" s="14"/>
    </row>
    <row r="5" spans="1:8" x14ac:dyDescent="0.2">
      <c r="A5" s="13"/>
      <c r="B5" s="15">
        <v>1</v>
      </c>
      <c r="C5" s="15" t="s">
        <v>60</v>
      </c>
      <c r="D5" s="15">
        <f>LOOKUP(F5,'IB-IM'!A:A,'IB-IM'!C:C)</f>
        <v>476</v>
      </c>
      <c r="E5" s="25">
        <f>TRUNC(ROUND(taux!$D$39*D5,2)/12*100)/100</f>
        <v>2204.0100000000002</v>
      </c>
      <c r="F5" s="15">
        <v>562</v>
      </c>
    </row>
    <row r="6" spans="1:8" x14ac:dyDescent="0.2">
      <c r="A6" s="13"/>
      <c r="B6" s="15">
        <v>2</v>
      </c>
      <c r="C6" s="15" t="s">
        <v>60</v>
      </c>
      <c r="D6" s="15">
        <f>LOOKUP(F6,'IB-IM'!A:A,'IB-IM'!C:C)</f>
        <v>514</v>
      </c>
      <c r="E6" s="25">
        <f>TRUNC(ROUND(taux!$D$39*D6,2)/12*100)/100</f>
        <v>2379.9699999999998</v>
      </c>
      <c r="F6" s="15">
        <v>612</v>
      </c>
    </row>
    <row r="7" spans="1:8" x14ac:dyDescent="0.2">
      <c r="A7" s="13"/>
      <c r="B7" s="15">
        <v>3</v>
      </c>
      <c r="C7" s="15" t="s">
        <v>60</v>
      </c>
      <c r="D7" s="15">
        <f>LOOKUP(F7,'IB-IM'!A:A,'IB-IM'!C:C)</f>
        <v>546</v>
      </c>
      <c r="E7" s="25">
        <f>TRUNC(ROUND(taux!$D$39*D7,2)/12*100)/100</f>
        <v>2528.13</v>
      </c>
      <c r="F7" s="15">
        <v>655</v>
      </c>
    </row>
    <row r="8" spans="1:8" x14ac:dyDescent="0.2">
      <c r="A8" s="13"/>
      <c r="B8" s="15">
        <v>4</v>
      </c>
      <c r="C8" s="15" t="s">
        <v>84</v>
      </c>
      <c r="D8" s="15">
        <f>LOOKUP(F8,'IB-IM'!A:A,'IB-IM'!C:C)</f>
        <v>582</v>
      </c>
      <c r="E8" s="25">
        <f>TRUNC(ROUND(taux!$D$39*D8,2)/12*100)/100</f>
        <v>2694.83</v>
      </c>
      <c r="F8" s="15">
        <v>701</v>
      </c>
    </row>
    <row r="9" spans="1:8" x14ac:dyDescent="0.2">
      <c r="A9" s="13"/>
      <c r="B9" s="14">
        <v>5</v>
      </c>
      <c r="C9" s="15" t="s">
        <v>84</v>
      </c>
      <c r="D9" s="15">
        <f>LOOKUP(F9,'IB-IM'!A:A,'IB-IM'!C:C)</f>
        <v>619</v>
      </c>
      <c r="E9" s="25">
        <f>TRUNC(ROUND(taux!$D$39*D9,2)/12*100)/100</f>
        <v>2866.15</v>
      </c>
      <c r="F9" s="15">
        <v>750</v>
      </c>
    </row>
    <row r="10" spans="1:8" x14ac:dyDescent="0.2">
      <c r="A10" s="13"/>
      <c r="B10" s="14">
        <v>6</v>
      </c>
      <c r="C10" s="15" t="s">
        <v>84</v>
      </c>
      <c r="D10" s="15">
        <f>LOOKUP(F10,'IB-IM'!A:A,'IB-IM'!C:C)</f>
        <v>680</v>
      </c>
      <c r="E10" s="25">
        <f>TRUNC(ROUND(taux!$D$39*D10,2)/12*100)/100</f>
        <v>3148.59</v>
      </c>
      <c r="F10" s="15">
        <v>830</v>
      </c>
    </row>
    <row r="11" spans="1:8" x14ac:dyDescent="0.2">
      <c r="A11" s="13"/>
      <c r="B11" s="14">
        <v>7</v>
      </c>
      <c r="C11" s="14" t="s">
        <v>61</v>
      </c>
      <c r="D11" s="15">
        <f>LOOKUP(F11,'IB-IM'!A:A,'IB-IM'!C:C)</f>
        <v>734</v>
      </c>
      <c r="E11" s="25">
        <f>TRUNC(ROUND(taux!$D$39*D11,2)/12*100)/100</f>
        <v>3398.63</v>
      </c>
      <c r="F11" s="15">
        <v>901</v>
      </c>
    </row>
    <row r="12" spans="1:8" x14ac:dyDescent="0.2">
      <c r="A12" s="13"/>
      <c r="B12" s="14">
        <v>8</v>
      </c>
      <c r="C12" s="14"/>
      <c r="D12" s="15">
        <f>LOOKUP(F12,'IB-IM'!A:A,'IB-IM'!C:C)</f>
        <v>783</v>
      </c>
      <c r="E12" s="25">
        <f>TRUNC(ROUND(taux!$D$39*D12,2)/12*100)/100</f>
        <v>3625.51</v>
      </c>
      <c r="F12" s="15">
        <v>966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7030A0"/>
  </sheetPr>
  <dimension ref="A1:C1859"/>
  <sheetViews>
    <sheetView zoomScale="90" zoomScaleNormal="90" workbookViewId="0">
      <selection activeCell="B59" sqref="B59"/>
    </sheetView>
  </sheetViews>
  <sheetFormatPr baseColWidth="10" defaultRowHeight="12.75" x14ac:dyDescent="0.2"/>
  <cols>
    <col min="2" max="2" width="4.28515625" customWidth="1"/>
    <col min="3" max="3" width="23.28515625" customWidth="1"/>
  </cols>
  <sheetData>
    <row r="1" spans="1:3" x14ac:dyDescent="0.2">
      <c r="C1" s="105" t="s">
        <v>308</v>
      </c>
    </row>
    <row r="2" spans="1:3" ht="13.5" thickBot="1" x14ac:dyDescent="0.25"/>
    <row r="3" spans="1:3" ht="15" x14ac:dyDescent="0.2">
      <c r="C3" s="56"/>
    </row>
    <row r="4" spans="1:3" ht="17.25" customHeight="1" thickBot="1" x14ac:dyDescent="0.25">
      <c r="C4" s="57" t="s">
        <v>220</v>
      </c>
    </row>
    <row r="5" spans="1:3" ht="15" x14ac:dyDescent="0.2">
      <c r="A5" s="53"/>
      <c r="C5" s="57"/>
    </row>
    <row r="6" spans="1:3" ht="21" customHeight="1" thickBot="1" x14ac:dyDescent="0.25">
      <c r="A6" s="54" t="s">
        <v>203</v>
      </c>
      <c r="C6" s="54" t="s">
        <v>221</v>
      </c>
    </row>
    <row r="7" spans="1:3" ht="15" x14ac:dyDescent="0.2">
      <c r="A7" s="55"/>
      <c r="C7" s="57"/>
    </row>
    <row r="8" spans="1:3" ht="15.75" thickBot="1" x14ac:dyDescent="0.25">
      <c r="A8" s="54">
        <v>100</v>
      </c>
      <c r="C8" s="54">
        <v>203</v>
      </c>
    </row>
    <row r="9" spans="1:3" ht="15" x14ac:dyDescent="0.2">
      <c r="A9" s="55"/>
      <c r="C9" s="57"/>
    </row>
    <row r="10" spans="1:3" ht="15.75" thickBot="1" x14ac:dyDescent="0.25">
      <c r="A10" s="54">
        <v>101</v>
      </c>
      <c r="C10" s="54">
        <v>204</v>
      </c>
    </row>
    <row r="11" spans="1:3" ht="15" x14ac:dyDescent="0.2">
      <c r="A11" s="55"/>
      <c r="C11" s="57"/>
    </row>
    <row r="12" spans="1:3" ht="15.75" thickBot="1" x14ac:dyDescent="0.25">
      <c r="A12" s="54">
        <v>102</v>
      </c>
      <c r="C12" s="54">
        <v>204</v>
      </c>
    </row>
    <row r="13" spans="1:3" ht="15" x14ac:dyDescent="0.2">
      <c r="A13" s="55"/>
      <c r="C13" s="57"/>
    </row>
    <row r="14" spans="1:3" ht="15.75" thickBot="1" x14ac:dyDescent="0.25">
      <c r="A14" s="54">
        <v>103</v>
      </c>
      <c r="C14" s="54">
        <v>205</v>
      </c>
    </row>
    <row r="15" spans="1:3" ht="15" x14ac:dyDescent="0.2">
      <c r="A15" s="55"/>
      <c r="C15" s="57"/>
    </row>
    <row r="16" spans="1:3" ht="15.75" thickBot="1" x14ac:dyDescent="0.25">
      <c r="A16" s="54">
        <v>104</v>
      </c>
      <c r="C16" s="54">
        <v>206</v>
      </c>
    </row>
    <row r="17" spans="1:3" ht="15" x14ac:dyDescent="0.2">
      <c r="A17" s="55"/>
      <c r="C17" s="57"/>
    </row>
    <row r="18" spans="1:3" ht="15.75" thickBot="1" x14ac:dyDescent="0.25">
      <c r="A18" s="54">
        <v>105</v>
      </c>
      <c r="C18" s="54">
        <v>207</v>
      </c>
    </row>
    <row r="19" spans="1:3" ht="15" x14ac:dyDescent="0.2">
      <c r="A19" s="55"/>
      <c r="C19" s="57"/>
    </row>
    <row r="20" spans="1:3" ht="15.75" thickBot="1" x14ac:dyDescent="0.25">
      <c r="A20" s="54">
        <v>106</v>
      </c>
      <c r="C20" s="54">
        <v>207</v>
      </c>
    </row>
    <row r="21" spans="1:3" ht="15" x14ac:dyDescent="0.2">
      <c r="A21" s="55"/>
      <c r="C21" s="57"/>
    </row>
    <row r="22" spans="1:3" ht="15.75" thickBot="1" x14ac:dyDescent="0.25">
      <c r="A22" s="54">
        <v>107</v>
      </c>
      <c r="C22" s="54">
        <v>208</v>
      </c>
    </row>
    <row r="23" spans="1:3" ht="15" x14ac:dyDescent="0.2">
      <c r="A23" s="55"/>
      <c r="C23" s="57"/>
    </row>
    <row r="24" spans="1:3" ht="15.75" thickBot="1" x14ac:dyDescent="0.25">
      <c r="A24" s="54">
        <v>108</v>
      </c>
      <c r="C24" s="54">
        <v>209</v>
      </c>
    </row>
    <row r="25" spans="1:3" ht="15" x14ac:dyDescent="0.2">
      <c r="A25" s="55"/>
      <c r="C25" s="57"/>
    </row>
    <row r="26" spans="1:3" ht="15.75" thickBot="1" x14ac:dyDescent="0.25">
      <c r="A26" s="54">
        <v>109</v>
      </c>
      <c r="C26" s="54">
        <v>210</v>
      </c>
    </row>
    <row r="27" spans="1:3" ht="15" x14ac:dyDescent="0.2">
      <c r="A27" s="55"/>
      <c r="C27" s="57"/>
    </row>
    <row r="28" spans="1:3" ht="15.75" thickBot="1" x14ac:dyDescent="0.25">
      <c r="A28" s="54">
        <v>110</v>
      </c>
      <c r="C28" s="54">
        <v>210</v>
      </c>
    </row>
    <row r="29" spans="1:3" ht="15" x14ac:dyDescent="0.2">
      <c r="A29" s="55"/>
      <c r="C29" s="57"/>
    </row>
    <row r="30" spans="1:3" ht="15.75" thickBot="1" x14ac:dyDescent="0.25">
      <c r="A30" s="54">
        <v>111</v>
      </c>
      <c r="C30" s="54">
        <v>211</v>
      </c>
    </row>
    <row r="31" spans="1:3" ht="15" x14ac:dyDescent="0.2">
      <c r="A31" s="55"/>
      <c r="C31" s="57"/>
    </row>
    <row r="32" spans="1:3" ht="15.75" thickBot="1" x14ac:dyDescent="0.25">
      <c r="A32" s="54">
        <v>112</v>
      </c>
      <c r="C32" s="54">
        <v>212</v>
      </c>
    </row>
    <row r="33" spans="1:3" ht="15" x14ac:dyDescent="0.2">
      <c r="A33" s="55"/>
      <c r="C33" s="57"/>
    </row>
    <row r="34" spans="1:3" ht="15.75" thickBot="1" x14ac:dyDescent="0.25">
      <c r="A34" s="54">
        <v>113</v>
      </c>
      <c r="C34" s="54">
        <v>213</v>
      </c>
    </row>
    <row r="35" spans="1:3" ht="15" x14ac:dyDescent="0.2">
      <c r="A35" s="55"/>
      <c r="C35" s="57"/>
    </row>
    <row r="36" spans="1:3" ht="15.75" thickBot="1" x14ac:dyDescent="0.25">
      <c r="A36" s="54">
        <v>114</v>
      </c>
      <c r="C36" s="54">
        <v>213</v>
      </c>
    </row>
    <row r="37" spans="1:3" ht="15" x14ac:dyDescent="0.2">
      <c r="A37" s="55"/>
      <c r="C37" s="57"/>
    </row>
    <row r="38" spans="1:3" ht="15.75" thickBot="1" x14ac:dyDescent="0.25">
      <c r="A38" s="54">
        <v>115</v>
      </c>
      <c r="C38" s="54">
        <v>214</v>
      </c>
    </row>
    <row r="39" spans="1:3" ht="15" x14ac:dyDescent="0.2">
      <c r="A39" s="55"/>
      <c r="C39" s="57"/>
    </row>
    <row r="40" spans="1:3" ht="15.75" thickBot="1" x14ac:dyDescent="0.25">
      <c r="A40" s="54">
        <v>116</v>
      </c>
      <c r="C40" s="54">
        <v>215</v>
      </c>
    </row>
    <row r="41" spans="1:3" ht="15" x14ac:dyDescent="0.2">
      <c r="A41" s="55"/>
      <c r="C41" s="57"/>
    </row>
    <row r="42" spans="1:3" ht="15.75" thickBot="1" x14ac:dyDescent="0.25">
      <c r="A42" s="54">
        <v>117</v>
      </c>
      <c r="C42" s="54">
        <v>215</v>
      </c>
    </row>
    <row r="43" spans="1:3" ht="15" x14ac:dyDescent="0.2">
      <c r="A43" s="55"/>
      <c r="C43" s="57"/>
    </row>
    <row r="44" spans="1:3" ht="15.75" thickBot="1" x14ac:dyDescent="0.25">
      <c r="A44" s="54">
        <v>118</v>
      </c>
      <c r="C44" s="54">
        <v>216</v>
      </c>
    </row>
    <row r="45" spans="1:3" ht="15" x14ac:dyDescent="0.2">
      <c r="A45" s="55"/>
      <c r="C45" s="57"/>
    </row>
    <row r="46" spans="1:3" ht="15.75" thickBot="1" x14ac:dyDescent="0.25">
      <c r="A46" s="54">
        <v>119</v>
      </c>
      <c r="C46" s="54">
        <v>217</v>
      </c>
    </row>
    <row r="47" spans="1:3" ht="15" x14ac:dyDescent="0.2">
      <c r="A47" s="55"/>
      <c r="C47" s="57"/>
    </row>
    <row r="48" spans="1:3" ht="15.75" thickBot="1" x14ac:dyDescent="0.25">
      <c r="A48" s="54">
        <v>120</v>
      </c>
      <c r="C48" s="54">
        <v>218</v>
      </c>
    </row>
    <row r="49" spans="1:3" ht="15" x14ac:dyDescent="0.2">
      <c r="A49" s="55"/>
      <c r="C49" s="57"/>
    </row>
    <row r="50" spans="1:3" ht="15.75" thickBot="1" x14ac:dyDescent="0.25">
      <c r="A50" s="54">
        <v>121</v>
      </c>
      <c r="C50" s="54">
        <v>219</v>
      </c>
    </row>
    <row r="51" spans="1:3" ht="15" x14ac:dyDescent="0.2">
      <c r="A51" s="55"/>
      <c r="C51" s="57"/>
    </row>
    <row r="52" spans="1:3" ht="15.75" thickBot="1" x14ac:dyDescent="0.25">
      <c r="A52" s="54">
        <v>122</v>
      </c>
      <c r="C52" s="54">
        <v>220</v>
      </c>
    </row>
    <row r="53" spans="1:3" ht="15" x14ac:dyDescent="0.2">
      <c r="A53" s="55"/>
      <c r="C53" s="57"/>
    </row>
    <row r="54" spans="1:3" ht="15.75" thickBot="1" x14ac:dyDescent="0.25">
      <c r="A54" s="54">
        <v>123</v>
      </c>
      <c r="C54" s="54">
        <v>221</v>
      </c>
    </row>
    <row r="55" spans="1:3" ht="15" x14ac:dyDescent="0.2">
      <c r="A55" s="55"/>
      <c r="C55" s="57"/>
    </row>
    <row r="56" spans="1:3" ht="15.75" thickBot="1" x14ac:dyDescent="0.25">
      <c r="A56" s="54">
        <v>124</v>
      </c>
      <c r="C56" s="54">
        <v>222</v>
      </c>
    </row>
    <row r="57" spans="1:3" ht="15" x14ac:dyDescent="0.2">
      <c r="A57" s="55"/>
      <c r="C57" s="57"/>
    </row>
    <row r="58" spans="1:3" ht="15.75" thickBot="1" x14ac:dyDescent="0.25">
      <c r="A58" s="54">
        <v>125</v>
      </c>
      <c r="C58" s="54">
        <v>222</v>
      </c>
    </row>
    <row r="59" spans="1:3" ht="15" x14ac:dyDescent="0.2">
      <c r="A59" s="55"/>
      <c r="C59" s="57"/>
    </row>
    <row r="60" spans="1:3" ht="15.75" thickBot="1" x14ac:dyDescent="0.25">
      <c r="A60" s="54">
        <v>126</v>
      </c>
      <c r="C60" s="54">
        <v>223</v>
      </c>
    </row>
    <row r="61" spans="1:3" ht="15" x14ac:dyDescent="0.2">
      <c r="A61" s="55"/>
      <c r="C61" s="57"/>
    </row>
    <row r="62" spans="1:3" ht="15.75" thickBot="1" x14ac:dyDescent="0.25">
      <c r="A62" s="54">
        <v>127</v>
      </c>
      <c r="C62" s="54">
        <v>224</v>
      </c>
    </row>
    <row r="63" spans="1:3" ht="15" x14ac:dyDescent="0.2">
      <c r="A63" s="55"/>
      <c r="C63" s="57"/>
    </row>
    <row r="64" spans="1:3" ht="15.75" thickBot="1" x14ac:dyDescent="0.25">
      <c r="A64" s="54">
        <v>128</v>
      </c>
      <c r="C64" s="54">
        <v>225</v>
      </c>
    </row>
    <row r="65" spans="1:3" ht="15" x14ac:dyDescent="0.2">
      <c r="A65" s="55"/>
      <c r="C65" s="57"/>
    </row>
    <row r="66" spans="1:3" ht="15.75" thickBot="1" x14ac:dyDescent="0.25">
      <c r="A66" s="54">
        <v>129</v>
      </c>
      <c r="C66" s="54">
        <v>225</v>
      </c>
    </row>
    <row r="67" spans="1:3" ht="15" x14ac:dyDescent="0.2">
      <c r="A67" s="55"/>
      <c r="C67" s="57"/>
    </row>
    <row r="68" spans="1:3" ht="15.75" thickBot="1" x14ac:dyDescent="0.25">
      <c r="A68" s="54">
        <v>130</v>
      </c>
      <c r="C68" s="54">
        <v>226</v>
      </c>
    </row>
    <row r="69" spans="1:3" ht="15" x14ac:dyDescent="0.2">
      <c r="A69" s="55"/>
      <c r="C69" s="57"/>
    </row>
    <row r="70" spans="1:3" ht="15.75" thickBot="1" x14ac:dyDescent="0.25">
      <c r="A70" s="54">
        <v>131</v>
      </c>
      <c r="C70" s="54">
        <v>227</v>
      </c>
    </row>
    <row r="71" spans="1:3" ht="15" x14ac:dyDescent="0.2">
      <c r="A71" s="55"/>
      <c r="C71" s="57"/>
    </row>
    <row r="72" spans="1:3" ht="15.75" thickBot="1" x14ac:dyDescent="0.25">
      <c r="A72" s="54">
        <v>132</v>
      </c>
      <c r="C72" s="54">
        <v>228</v>
      </c>
    </row>
    <row r="73" spans="1:3" ht="15" x14ac:dyDescent="0.2">
      <c r="A73" s="55"/>
      <c r="C73" s="57"/>
    </row>
    <row r="74" spans="1:3" ht="15.75" thickBot="1" x14ac:dyDescent="0.25">
      <c r="A74" s="54">
        <v>133</v>
      </c>
      <c r="C74" s="54">
        <v>228</v>
      </c>
    </row>
    <row r="75" spans="1:3" ht="15" x14ac:dyDescent="0.2">
      <c r="A75" s="55"/>
      <c r="C75" s="57"/>
    </row>
    <row r="76" spans="1:3" ht="15.75" thickBot="1" x14ac:dyDescent="0.25">
      <c r="A76" s="54">
        <v>134</v>
      </c>
      <c r="C76" s="54">
        <v>229</v>
      </c>
    </row>
    <row r="77" spans="1:3" ht="15" x14ac:dyDescent="0.2">
      <c r="A77" s="55"/>
      <c r="C77" s="57"/>
    </row>
    <row r="78" spans="1:3" ht="15.75" thickBot="1" x14ac:dyDescent="0.25">
      <c r="A78" s="54">
        <v>135</v>
      </c>
      <c r="C78" s="54">
        <v>230</v>
      </c>
    </row>
    <row r="79" spans="1:3" ht="15" x14ac:dyDescent="0.2">
      <c r="A79" s="55"/>
      <c r="C79" s="57"/>
    </row>
    <row r="80" spans="1:3" ht="15.75" thickBot="1" x14ac:dyDescent="0.25">
      <c r="A80" s="54">
        <v>136</v>
      </c>
      <c r="C80" s="54">
        <v>230</v>
      </c>
    </row>
    <row r="81" spans="1:3" ht="15" x14ac:dyDescent="0.2">
      <c r="A81" s="55"/>
      <c r="C81" s="57"/>
    </row>
    <row r="82" spans="1:3" ht="15.75" thickBot="1" x14ac:dyDescent="0.25">
      <c r="A82" s="54">
        <v>137</v>
      </c>
      <c r="C82" s="54">
        <v>231</v>
      </c>
    </row>
    <row r="83" spans="1:3" ht="15" x14ac:dyDescent="0.2">
      <c r="A83" s="55"/>
      <c r="C83" s="57"/>
    </row>
    <row r="84" spans="1:3" ht="15.75" thickBot="1" x14ac:dyDescent="0.25">
      <c r="A84" s="54">
        <v>138</v>
      </c>
      <c r="C84" s="54">
        <v>231</v>
      </c>
    </row>
    <row r="85" spans="1:3" ht="15" x14ac:dyDescent="0.2">
      <c r="A85" s="55"/>
      <c r="C85" s="57"/>
    </row>
    <row r="86" spans="1:3" ht="15.75" thickBot="1" x14ac:dyDescent="0.25">
      <c r="A86" s="54">
        <v>139</v>
      </c>
      <c r="C86" s="54">
        <v>231</v>
      </c>
    </row>
    <row r="87" spans="1:3" ht="15" x14ac:dyDescent="0.2">
      <c r="A87" s="55"/>
      <c r="C87" s="57"/>
    </row>
    <row r="88" spans="1:3" ht="15.75" thickBot="1" x14ac:dyDescent="0.25">
      <c r="A88" s="54">
        <v>140</v>
      </c>
      <c r="C88" s="54">
        <v>232</v>
      </c>
    </row>
    <row r="89" spans="1:3" ht="15" x14ac:dyDescent="0.2">
      <c r="A89" s="55"/>
      <c r="C89" s="57"/>
    </row>
    <row r="90" spans="1:3" ht="15.75" thickBot="1" x14ac:dyDescent="0.25">
      <c r="A90" s="54">
        <v>141</v>
      </c>
      <c r="C90" s="54">
        <v>232</v>
      </c>
    </row>
    <row r="91" spans="1:3" ht="15" x14ac:dyDescent="0.2">
      <c r="A91" s="55"/>
      <c r="C91" s="57"/>
    </row>
    <row r="92" spans="1:3" ht="15.75" thickBot="1" x14ac:dyDescent="0.25">
      <c r="A92" s="54">
        <v>142</v>
      </c>
      <c r="C92" s="54">
        <v>233</v>
      </c>
    </row>
    <row r="93" spans="1:3" ht="15" x14ac:dyDescent="0.2">
      <c r="A93" s="55"/>
      <c r="C93" s="57"/>
    </row>
    <row r="94" spans="1:3" ht="15.75" thickBot="1" x14ac:dyDescent="0.25">
      <c r="A94" s="54">
        <v>143</v>
      </c>
      <c r="C94" s="54">
        <v>233</v>
      </c>
    </row>
    <row r="95" spans="1:3" ht="15" x14ac:dyDescent="0.2">
      <c r="A95" s="55"/>
      <c r="C95" s="57"/>
    </row>
    <row r="96" spans="1:3" ht="15.75" thickBot="1" x14ac:dyDescent="0.25">
      <c r="A96" s="54">
        <v>144</v>
      </c>
      <c r="C96" s="54">
        <v>234</v>
      </c>
    </row>
    <row r="97" spans="1:3" ht="15" x14ac:dyDescent="0.2">
      <c r="A97" s="55"/>
      <c r="C97" s="57"/>
    </row>
    <row r="98" spans="1:3" ht="15.75" thickBot="1" x14ac:dyDescent="0.25">
      <c r="A98" s="54">
        <v>145</v>
      </c>
      <c r="C98" s="54">
        <v>234</v>
      </c>
    </row>
    <row r="99" spans="1:3" ht="15" x14ac:dyDescent="0.2">
      <c r="A99" s="55"/>
      <c r="C99" s="57"/>
    </row>
    <row r="100" spans="1:3" ht="15.75" thickBot="1" x14ac:dyDescent="0.25">
      <c r="A100" s="54">
        <v>146</v>
      </c>
      <c r="C100" s="54">
        <v>235</v>
      </c>
    </row>
    <row r="101" spans="1:3" ht="15" x14ac:dyDescent="0.2">
      <c r="A101" s="55"/>
      <c r="C101" s="57"/>
    </row>
    <row r="102" spans="1:3" ht="15.75" thickBot="1" x14ac:dyDescent="0.25">
      <c r="A102" s="54">
        <v>147</v>
      </c>
      <c r="C102" s="54">
        <v>236</v>
      </c>
    </row>
    <row r="103" spans="1:3" ht="15" x14ac:dyDescent="0.2">
      <c r="A103" s="55"/>
      <c r="C103" s="57"/>
    </row>
    <row r="104" spans="1:3" ht="15.75" thickBot="1" x14ac:dyDescent="0.25">
      <c r="A104" s="54">
        <v>148</v>
      </c>
      <c r="C104" s="54">
        <v>236</v>
      </c>
    </row>
    <row r="105" spans="1:3" ht="15" x14ac:dyDescent="0.2">
      <c r="A105" s="55"/>
      <c r="C105" s="57"/>
    </row>
    <row r="106" spans="1:3" ht="15.75" thickBot="1" x14ac:dyDescent="0.25">
      <c r="A106" s="54">
        <v>149</v>
      </c>
      <c r="C106" s="54">
        <v>237</v>
      </c>
    </row>
    <row r="107" spans="1:3" ht="15" x14ac:dyDescent="0.2">
      <c r="A107" s="55"/>
      <c r="C107" s="57"/>
    </row>
    <row r="108" spans="1:3" ht="15.75" thickBot="1" x14ac:dyDescent="0.25">
      <c r="A108" s="54">
        <v>150</v>
      </c>
      <c r="C108" s="54">
        <v>237</v>
      </c>
    </row>
    <row r="109" spans="1:3" ht="15" x14ac:dyDescent="0.2">
      <c r="A109" s="55"/>
      <c r="C109" s="57"/>
    </row>
    <row r="110" spans="1:3" ht="15.75" thickBot="1" x14ac:dyDescent="0.25">
      <c r="A110" s="54">
        <v>151</v>
      </c>
      <c r="C110" s="54">
        <v>238</v>
      </c>
    </row>
    <row r="111" spans="1:3" ht="15" x14ac:dyDescent="0.2">
      <c r="A111" s="55"/>
      <c r="C111" s="57"/>
    </row>
    <row r="112" spans="1:3" ht="15.75" thickBot="1" x14ac:dyDescent="0.25">
      <c r="A112" s="54">
        <v>152</v>
      </c>
      <c r="C112" s="54">
        <v>238</v>
      </c>
    </row>
    <row r="113" spans="1:3" ht="15" x14ac:dyDescent="0.2">
      <c r="A113" s="55"/>
      <c r="C113" s="57"/>
    </row>
    <row r="114" spans="1:3" ht="15.75" thickBot="1" x14ac:dyDescent="0.25">
      <c r="A114" s="54">
        <v>153</v>
      </c>
      <c r="C114" s="54">
        <v>238</v>
      </c>
    </row>
    <row r="115" spans="1:3" ht="15" x14ac:dyDescent="0.2">
      <c r="A115" s="55"/>
      <c r="C115" s="57"/>
    </row>
    <row r="116" spans="1:3" ht="15.75" thickBot="1" x14ac:dyDescent="0.25">
      <c r="A116" s="54">
        <v>154</v>
      </c>
      <c r="C116" s="54">
        <v>239</v>
      </c>
    </row>
    <row r="117" spans="1:3" ht="15" x14ac:dyDescent="0.2">
      <c r="A117" s="55"/>
      <c r="C117" s="57"/>
    </row>
    <row r="118" spans="1:3" ht="15.75" thickBot="1" x14ac:dyDescent="0.25">
      <c r="A118" s="54">
        <v>155</v>
      </c>
      <c r="C118" s="54">
        <v>239</v>
      </c>
    </row>
    <row r="119" spans="1:3" ht="15" x14ac:dyDescent="0.2">
      <c r="A119" s="55"/>
      <c r="C119" s="57"/>
    </row>
    <row r="120" spans="1:3" ht="15.75" thickBot="1" x14ac:dyDescent="0.25">
      <c r="A120" s="54">
        <v>156</v>
      </c>
      <c r="C120" s="54">
        <v>239</v>
      </c>
    </row>
    <row r="121" spans="1:3" ht="15" x14ac:dyDescent="0.2">
      <c r="A121" s="55"/>
      <c r="C121" s="57"/>
    </row>
    <row r="122" spans="1:3" ht="15.75" thickBot="1" x14ac:dyDescent="0.25">
      <c r="A122" s="54">
        <v>157</v>
      </c>
      <c r="C122" s="54">
        <v>240</v>
      </c>
    </row>
    <row r="123" spans="1:3" ht="15" x14ac:dyDescent="0.2">
      <c r="A123" s="55"/>
      <c r="C123" s="57"/>
    </row>
    <row r="124" spans="1:3" ht="15.75" thickBot="1" x14ac:dyDescent="0.25">
      <c r="A124" s="54">
        <v>158</v>
      </c>
      <c r="C124" s="54">
        <v>240</v>
      </c>
    </row>
    <row r="125" spans="1:3" ht="15" x14ac:dyDescent="0.2">
      <c r="A125" s="55"/>
      <c r="C125" s="57"/>
    </row>
    <row r="126" spans="1:3" ht="15.75" thickBot="1" x14ac:dyDescent="0.25">
      <c r="A126" s="54">
        <v>159</v>
      </c>
      <c r="C126" s="54">
        <v>241</v>
      </c>
    </row>
    <row r="127" spans="1:3" ht="15" x14ac:dyDescent="0.2">
      <c r="A127" s="55"/>
      <c r="C127" s="57"/>
    </row>
    <row r="128" spans="1:3" ht="15.75" thickBot="1" x14ac:dyDescent="0.25">
      <c r="A128" s="54">
        <v>160</v>
      </c>
      <c r="C128" s="54">
        <v>241</v>
      </c>
    </row>
    <row r="129" spans="1:3" ht="15" x14ac:dyDescent="0.2">
      <c r="A129" s="55"/>
      <c r="C129" s="57"/>
    </row>
    <row r="130" spans="1:3" ht="15.75" thickBot="1" x14ac:dyDescent="0.25">
      <c r="A130" s="54">
        <v>161</v>
      </c>
      <c r="C130" s="54">
        <v>241</v>
      </c>
    </row>
    <row r="131" spans="1:3" ht="15" x14ac:dyDescent="0.2">
      <c r="A131" s="55"/>
      <c r="C131" s="57"/>
    </row>
    <row r="132" spans="1:3" ht="15.75" thickBot="1" x14ac:dyDescent="0.25">
      <c r="A132" s="54">
        <v>162</v>
      </c>
      <c r="C132" s="54">
        <v>242</v>
      </c>
    </row>
    <row r="133" spans="1:3" ht="15" x14ac:dyDescent="0.2">
      <c r="A133" s="55"/>
      <c r="C133" s="57"/>
    </row>
    <row r="134" spans="1:3" ht="15.75" thickBot="1" x14ac:dyDescent="0.25">
      <c r="A134" s="54">
        <v>163</v>
      </c>
      <c r="C134" s="54">
        <v>242</v>
      </c>
    </row>
    <row r="135" spans="1:3" ht="15" x14ac:dyDescent="0.2">
      <c r="A135" s="55"/>
      <c r="C135" s="57"/>
    </row>
    <row r="136" spans="1:3" ht="15.75" thickBot="1" x14ac:dyDescent="0.25">
      <c r="A136" s="54">
        <v>164</v>
      </c>
      <c r="C136" s="54">
        <v>243</v>
      </c>
    </row>
    <row r="137" spans="1:3" ht="15" x14ac:dyDescent="0.2">
      <c r="A137" s="55"/>
      <c r="C137" s="57"/>
    </row>
    <row r="138" spans="1:3" ht="15.75" thickBot="1" x14ac:dyDescent="0.25">
      <c r="A138" s="54">
        <v>165</v>
      </c>
      <c r="C138" s="54">
        <v>244</v>
      </c>
    </row>
    <row r="139" spans="1:3" ht="15" x14ac:dyDescent="0.2">
      <c r="A139" s="55"/>
      <c r="C139" s="57"/>
    </row>
    <row r="140" spans="1:3" ht="15.75" thickBot="1" x14ac:dyDescent="0.25">
      <c r="A140" s="54">
        <v>166</v>
      </c>
      <c r="C140" s="54">
        <v>244</v>
      </c>
    </row>
    <row r="141" spans="1:3" ht="15" x14ac:dyDescent="0.2">
      <c r="A141" s="55"/>
      <c r="C141" s="57"/>
    </row>
    <row r="142" spans="1:3" ht="15.75" thickBot="1" x14ac:dyDescent="0.25">
      <c r="A142" s="54">
        <v>167</v>
      </c>
      <c r="C142" s="54">
        <v>244</v>
      </c>
    </row>
    <row r="143" spans="1:3" ht="15" x14ac:dyDescent="0.2">
      <c r="A143" s="55"/>
      <c r="C143" s="57"/>
    </row>
    <row r="144" spans="1:3" ht="15.75" thickBot="1" x14ac:dyDescent="0.25">
      <c r="A144" s="54">
        <v>168</v>
      </c>
      <c r="C144" s="54">
        <v>245</v>
      </c>
    </row>
    <row r="145" spans="1:3" ht="15" x14ac:dyDescent="0.2">
      <c r="A145" s="55"/>
      <c r="C145" s="57"/>
    </row>
    <row r="146" spans="1:3" ht="15.75" thickBot="1" x14ac:dyDescent="0.25">
      <c r="A146" s="54">
        <v>169</v>
      </c>
      <c r="C146" s="54">
        <v>245</v>
      </c>
    </row>
    <row r="147" spans="1:3" ht="15" x14ac:dyDescent="0.2">
      <c r="A147" s="55"/>
      <c r="C147" s="57"/>
    </row>
    <row r="148" spans="1:3" ht="15.75" thickBot="1" x14ac:dyDescent="0.25">
      <c r="A148" s="54">
        <v>170</v>
      </c>
      <c r="C148" s="54">
        <v>246</v>
      </c>
    </row>
    <row r="149" spans="1:3" ht="15" x14ac:dyDescent="0.2">
      <c r="A149" s="55"/>
      <c r="C149" s="57"/>
    </row>
    <row r="150" spans="1:3" ht="15.75" thickBot="1" x14ac:dyDescent="0.25">
      <c r="A150" s="54">
        <v>171</v>
      </c>
      <c r="C150" s="54">
        <v>246</v>
      </c>
    </row>
    <row r="151" spans="1:3" ht="15" x14ac:dyDescent="0.2">
      <c r="A151" s="55"/>
      <c r="C151" s="57"/>
    </row>
    <row r="152" spans="1:3" ht="15.75" thickBot="1" x14ac:dyDescent="0.25">
      <c r="A152" s="54">
        <v>172</v>
      </c>
      <c r="C152" s="54">
        <v>246</v>
      </c>
    </row>
    <row r="153" spans="1:3" ht="15" x14ac:dyDescent="0.2">
      <c r="A153" s="55"/>
      <c r="C153" s="57"/>
    </row>
    <row r="154" spans="1:3" ht="15.75" thickBot="1" x14ac:dyDescent="0.25">
      <c r="A154" s="54">
        <v>173</v>
      </c>
      <c r="C154" s="54">
        <v>247</v>
      </c>
    </row>
    <row r="155" spans="1:3" ht="15" x14ac:dyDescent="0.2">
      <c r="A155" s="55"/>
      <c r="C155" s="57"/>
    </row>
    <row r="156" spans="1:3" ht="15.75" thickBot="1" x14ac:dyDescent="0.25">
      <c r="A156" s="54">
        <v>174</v>
      </c>
      <c r="C156" s="54">
        <v>247</v>
      </c>
    </row>
    <row r="157" spans="1:3" ht="15" x14ac:dyDescent="0.2">
      <c r="A157" s="55"/>
      <c r="C157" s="57"/>
    </row>
    <row r="158" spans="1:3" ht="15.75" thickBot="1" x14ac:dyDescent="0.25">
      <c r="A158" s="54">
        <v>175</v>
      </c>
      <c r="C158" s="54">
        <v>247</v>
      </c>
    </row>
    <row r="159" spans="1:3" ht="15" x14ac:dyDescent="0.2">
      <c r="A159" s="55"/>
      <c r="C159" s="57"/>
    </row>
    <row r="160" spans="1:3" ht="15.75" thickBot="1" x14ac:dyDescent="0.25">
      <c r="A160" s="54">
        <v>176</v>
      </c>
      <c r="C160" s="54">
        <v>248</v>
      </c>
    </row>
    <row r="161" spans="1:3" ht="15" x14ac:dyDescent="0.2">
      <c r="A161" s="55"/>
      <c r="C161" s="57"/>
    </row>
    <row r="162" spans="1:3" ht="15.75" thickBot="1" x14ac:dyDescent="0.25">
      <c r="A162" s="54">
        <v>177</v>
      </c>
      <c r="C162" s="54">
        <v>248</v>
      </c>
    </row>
    <row r="163" spans="1:3" ht="15" x14ac:dyDescent="0.2">
      <c r="A163" s="55"/>
      <c r="C163" s="57"/>
    </row>
    <row r="164" spans="1:3" ht="15.75" thickBot="1" x14ac:dyDescent="0.25">
      <c r="A164" s="54">
        <v>178</v>
      </c>
      <c r="C164" s="54">
        <v>248</v>
      </c>
    </row>
    <row r="165" spans="1:3" ht="15" x14ac:dyDescent="0.2">
      <c r="A165" s="55"/>
      <c r="C165" s="57"/>
    </row>
    <row r="166" spans="1:3" ht="15.75" thickBot="1" x14ac:dyDescent="0.25">
      <c r="A166" s="54">
        <v>179</v>
      </c>
      <c r="C166" s="54">
        <v>249</v>
      </c>
    </row>
    <row r="167" spans="1:3" ht="15" x14ac:dyDescent="0.2">
      <c r="A167" s="55"/>
      <c r="C167" s="57"/>
    </row>
    <row r="168" spans="1:3" ht="15.75" thickBot="1" x14ac:dyDescent="0.25">
      <c r="A168" s="54">
        <v>180</v>
      </c>
      <c r="C168" s="54">
        <v>249</v>
      </c>
    </row>
    <row r="169" spans="1:3" ht="15" x14ac:dyDescent="0.2">
      <c r="A169" s="55"/>
      <c r="C169" s="57"/>
    </row>
    <row r="170" spans="1:3" ht="15.75" thickBot="1" x14ac:dyDescent="0.25">
      <c r="A170" s="54">
        <v>181</v>
      </c>
      <c r="C170" s="54">
        <v>250</v>
      </c>
    </row>
    <row r="171" spans="1:3" ht="15" x14ac:dyDescent="0.2">
      <c r="A171" s="55"/>
      <c r="C171" s="57"/>
    </row>
    <row r="172" spans="1:3" ht="15.75" thickBot="1" x14ac:dyDescent="0.25">
      <c r="A172" s="54">
        <v>182</v>
      </c>
      <c r="C172" s="54">
        <v>251</v>
      </c>
    </row>
    <row r="173" spans="1:3" ht="15" x14ac:dyDescent="0.2">
      <c r="A173" s="55"/>
      <c r="C173" s="57"/>
    </row>
    <row r="174" spans="1:3" ht="15.75" thickBot="1" x14ac:dyDescent="0.25">
      <c r="A174" s="54">
        <v>183</v>
      </c>
      <c r="C174" s="54">
        <v>251</v>
      </c>
    </row>
    <row r="175" spans="1:3" ht="15" x14ac:dyDescent="0.2">
      <c r="A175" s="55"/>
      <c r="C175" s="57"/>
    </row>
    <row r="176" spans="1:3" ht="15.75" thickBot="1" x14ac:dyDescent="0.25">
      <c r="A176" s="54">
        <v>184</v>
      </c>
      <c r="C176" s="54">
        <v>252</v>
      </c>
    </row>
    <row r="177" spans="1:3" ht="15" x14ac:dyDescent="0.2">
      <c r="A177" s="55"/>
      <c r="C177" s="57"/>
    </row>
    <row r="178" spans="1:3" ht="15.75" thickBot="1" x14ac:dyDescent="0.25">
      <c r="A178" s="54">
        <v>185</v>
      </c>
      <c r="C178" s="54">
        <v>252</v>
      </c>
    </row>
    <row r="179" spans="1:3" ht="15" x14ac:dyDescent="0.2">
      <c r="A179" s="55"/>
      <c r="C179" s="57"/>
    </row>
    <row r="180" spans="1:3" ht="15.75" thickBot="1" x14ac:dyDescent="0.25">
      <c r="A180" s="54">
        <v>186</v>
      </c>
      <c r="C180" s="54">
        <v>252</v>
      </c>
    </row>
    <row r="181" spans="1:3" ht="15" x14ac:dyDescent="0.2">
      <c r="A181" s="55"/>
      <c r="C181" s="57"/>
    </row>
    <row r="182" spans="1:3" ht="15.75" thickBot="1" x14ac:dyDescent="0.25">
      <c r="A182" s="54">
        <v>187</v>
      </c>
      <c r="C182" s="54">
        <v>253</v>
      </c>
    </row>
    <row r="183" spans="1:3" ht="15" x14ac:dyDescent="0.2">
      <c r="A183" s="55"/>
      <c r="C183" s="57"/>
    </row>
    <row r="184" spans="1:3" ht="15.75" thickBot="1" x14ac:dyDescent="0.25">
      <c r="A184" s="54">
        <v>188</v>
      </c>
      <c r="C184" s="54">
        <v>253</v>
      </c>
    </row>
    <row r="185" spans="1:3" ht="15" x14ac:dyDescent="0.2">
      <c r="A185" s="55"/>
      <c r="C185" s="57"/>
    </row>
    <row r="186" spans="1:3" ht="15.75" thickBot="1" x14ac:dyDescent="0.25">
      <c r="A186" s="54">
        <v>189</v>
      </c>
      <c r="C186" s="54">
        <v>254</v>
      </c>
    </row>
    <row r="187" spans="1:3" ht="15" x14ac:dyDescent="0.2">
      <c r="A187" s="55"/>
      <c r="C187" s="57"/>
    </row>
    <row r="188" spans="1:3" ht="15.75" thickBot="1" x14ac:dyDescent="0.25">
      <c r="A188" s="54">
        <v>190</v>
      </c>
      <c r="C188" s="54">
        <v>255</v>
      </c>
    </row>
    <row r="189" spans="1:3" ht="15" x14ac:dyDescent="0.2">
      <c r="A189" s="55"/>
      <c r="C189" s="57"/>
    </row>
    <row r="190" spans="1:3" ht="15.75" thickBot="1" x14ac:dyDescent="0.25">
      <c r="A190" s="54">
        <v>191</v>
      </c>
      <c r="C190" s="54">
        <v>256</v>
      </c>
    </row>
    <row r="191" spans="1:3" ht="15" x14ac:dyDescent="0.2">
      <c r="A191" s="55"/>
      <c r="C191" s="57"/>
    </row>
    <row r="192" spans="1:3" ht="15.75" thickBot="1" x14ac:dyDescent="0.25">
      <c r="A192" s="54">
        <v>192</v>
      </c>
      <c r="C192" s="54">
        <v>257</v>
      </c>
    </row>
    <row r="193" spans="1:3" ht="15" x14ac:dyDescent="0.2">
      <c r="A193" s="55"/>
      <c r="C193" s="57"/>
    </row>
    <row r="194" spans="1:3" ht="15.75" thickBot="1" x14ac:dyDescent="0.25">
      <c r="A194" s="54">
        <v>193</v>
      </c>
      <c r="C194" s="54">
        <v>258</v>
      </c>
    </row>
    <row r="195" spans="1:3" ht="15" x14ac:dyDescent="0.2">
      <c r="A195" s="55"/>
      <c r="C195" s="57"/>
    </row>
    <row r="196" spans="1:3" ht="15.75" thickBot="1" x14ac:dyDescent="0.25">
      <c r="A196" s="54">
        <v>194</v>
      </c>
      <c r="C196" s="54">
        <v>259</v>
      </c>
    </row>
    <row r="197" spans="1:3" ht="15" x14ac:dyDescent="0.2">
      <c r="A197" s="55"/>
      <c r="C197" s="57"/>
    </row>
    <row r="198" spans="1:3" ht="15.75" thickBot="1" x14ac:dyDescent="0.25">
      <c r="A198" s="54">
        <v>195</v>
      </c>
      <c r="C198" s="54">
        <v>260</v>
      </c>
    </row>
    <row r="199" spans="1:3" ht="15" x14ac:dyDescent="0.2">
      <c r="A199" s="55"/>
      <c r="C199" s="57"/>
    </row>
    <row r="200" spans="1:3" ht="15.75" thickBot="1" x14ac:dyDescent="0.25">
      <c r="A200" s="54">
        <v>196</v>
      </c>
      <c r="C200" s="54">
        <v>261</v>
      </c>
    </row>
    <row r="201" spans="1:3" ht="15" x14ac:dyDescent="0.2">
      <c r="A201" s="55"/>
      <c r="C201" s="57"/>
    </row>
    <row r="202" spans="1:3" ht="15.75" thickBot="1" x14ac:dyDescent="0.25">
      <c r="A202" s="54">
        <v>197</v>
      </c>
      <c r="C202" s="54">
        <v>262</v>
      </c>
    </row>
    <row r="203" spans="1:3" ht="15" x14ac:dyDescent="0.2">
      <c r="A203" s="55"/>
      <c r="C203" s="57"/>
    </row>
    <row r="204" spans="1:3" ht="15.75" thickBot="1" x14ac:dyDescent="0.25">
      <c r="A204" s="54">
        <v>198</v>
      </c>
      <c r="C204" s="54">
        <v>263</v>
      </c>
    </row>
    <row r="205" spans="1:3" ht="15" x14ac:dyDescent="0.2">
      <c r="A205" s="55"/>
      <c r="C205" s="57"/>
    </row>
    <row r="206" spans="1:3" ht="15.75" thickBot="1" x14ac:dyDescent="0.25">
      <c r="A206" s="54">
        <v>199</v>
      </c>
      <c r="C206" s="54">
        <v>264</v>
      </c>
    </row>
    <row r="207" spans="1:3" ht="15" x14ac:dyDescent="0.2">
      <c r="A207" s="55"/>
      <c r="C207" s="57"/>
    </row>
    <row r="208" spans="1:3" ht="15.75" thickBot="1" x14ac:dyDescent="0.25">
      <c r="A208" s="54">
        <v>200</v>
      </c>
      <c r="C208" s="54">
        <v>265</v>
      </c>
    </row>
    <row r="209" spans="1:3" ht="15" x14ac:dyDescent="0.2">
      <c r="A209" s="55"/>
      <c r="C209" s="57"/>
    </row>
    <row r="210" spans="1:3" ht="15.75" thickBot="1" x14ac:dyDescent="0.25">
      <c r="A210" s="54">
        <v>201</v>
      </c>
      <c r="C210" s="54">
        <v>266</v>
      </c>
    </row>
    <row r="211" spans="1:3" ht="15" x14ac:dyDescent="0.2">
      <c r="A211" s="55"/>
      <c r="C211" s="57"/>
    </row>
    <row r="212" spans="1:3" ht="15.75" thickBot="1" x14ac:dyDescent="0.25">
      <c r="A212" s="54">
        <v>202</v>
      </c>
      <c r="C212" s="54">
        <v>267</v>
      </c>
    </row>
    <row r="213" spans="1:3" ht="15" x14ac:dyDescent="0.2">
      <c r="A213" s="55"/>
      <c r="C213" s="57"/>
    </row>
    <row r="214" spans="1:3" ht="15.75" thickBot="1" x14ac:dyDescent="0.25">
      <c r="A214" s="54">
        <v>203</v>
      </c>
      <c r="C214" s="54">
        <v>268</v>
      </c>
    </row>
    <row r="215" spans="1:3" ht="15" x14ac:dyDescent="0.2">
      <c r="A215" s="55"/>
      <c r="C215" s="57"/>
    </row>
    <row r="216" spans="1:3" ht="15.75" thickBot="1" x14ac:dyDescent="0.25">
      <c r="A216" s="54">
        <v>204</v>
      </c>
      <c r="C216" s="54">
        <v>269</v>
      </c>
    </row>
    <row r="217" spans="1:3" ht="15" x14ac:dyDescent="0.2">
      <c r="A217" s="55"/>
      <c r="C217" s="57"/>
    </row>
    <row r="218" spans="1:3" ht="15.75" thickBot="1" x14ac:dyDescent="0.25">
      <c r="A218" s="54">
        <v>205</v>
      </c>
      <c r="C218" s="54">
        <v>270</v>
      </c>
    </row>
    <row r="219" spans="1:3" ht="15" x14ac:dyDescent="0.2">
      <c r="A219" s="55"/>
      <c r="C219" s="57"/>
    </row>
    <row r="220" spans="1:3" ht="15.75" thickBot="1" x14ac:dyDescent="0.25">
      <c r="A220" s="54">
        <v>206</v>
      </c>
      <c r="C220" s="54">
        <v>271</v>
      </c>
    </row>
    <row r="221" spans="1:3" ht="15" x14ac:dyDescent="0.2">
      <c r="A221" s="55"/>
      <c r="C221" s="57"/>
    </row>
    <row r="222" spans="1:3" ht="15.75" thickBot="1" x14ac:dyDescent="0.25">
      <c r="A222" s="54">
        <v>207</v>
      </c>
      <c r="C222" s="54">
        <v>272</v>
      </c>
    </row>
    <row r="223" spans="1:3" ht="15" x14ac:dyDescent="0.2">
      <c r="A223" s="55"/>
      <c r="C223" s="57"/>
    </row>
    <row r="224" spans="1:3" ht="15.75" thickBot="1" x14ac:dyDescent="0.25">
      <c r="A224" s="54">
        <v>208</v>
      </c>
      <c r="C224" s="54">
        <v>273</v>
      </c>
    </row>
    <row r="225" spans="1:3" ht="15" x14ac:dyDescent="0.2">
      <c r="A225" s="55"/>
      <c r="C225" s="57"/>
    </row>
    <row r="226" spans="1:3" ht="15.75" thickBot="1" x14ac:dyDescent="0.25">
      <c r="A226" s="54">
        <v>209</v>
      </c>
      <c r="C226" s="54">
        <v>274</v>
      </c>
    </row>
    <row r="227" spans="1:3" ht="15" x14ac:dyDescent="0.2">
      <c r="A227" s="55"/>
      <c r="C227" s="57"/>
    </row>
    <row r="228" spans="1:3" ht="15.75" thickBot="1" x14ac:dyDescent="0.25">
      <c r="A228" s="54">
        <v>210</v>
      </c>
      <c r="C228" s="54">
        <v>275</v>
      </c>
    </row>
    <row r="229" spans="1:3" ht="15" x14ac:dyDescent="0.2">
      <c r="A229" s="55"/>
      <c r="C229" s="57"/>
    </row>
    <row r="230" spans="1:3" ht="15.75" thickBot="1" x14ac:dyDescent="0.25">
      <c r="A230" s="54">
        <v>211</v>
      </c>
      <c r="C230" s="54">
        <v>276</v>
      </c>
    </row>
    <row r="231" spans="1:3" ht="15" x14ac:dyDescent="0.2">
      <c r="A231" s="55"/>
      <c r="C231" s="57"/>
    </row>
    <row r="232" spans="1:3" ht="15.75" thickBot="1" x14ac:dyDescent="0.25">
      <c r="A232" s="54">
        <v>212</v>
      </c>
      <c r="C232" s="54">
        <v>277</v>
      </c>
    </row>
    <row r="233" spans="1:3" ht="15" x14ac:dyDescent="0.2">
      <c r="A233" s="55"/>
      <c r="C233" s="57"/>
    </row>
    <row r="234" spans="1:3" ht="15.75" thickBot="1" x14ac:dyDescent="0.25">
      <c r="A234" s="54">
        <v>213</v>
      </c>
      <c r="C234" s="54">
        <v>278</v>
      </c>
    </row>
    <row r="235" spans="1:3" ht="15" x14ac:dyDescent="0.2">
      <c r="A235" s="55"/>
      <c r="C235" s="57"/>
    </row>
    <row r="236" spans="1:3" ht="15.75" thickBot="1" x14ac:dyDescent="0.25">
      <c r="A236" s="54">
        <v>214</v>
      </c>
      <c r="C236" s="54">
        <v>279</v>
      </c>
    </row>
    <row r="237" spans="1:3" ht="15" x14ac:dyDescent="0.2">
      <c r="A237" s="55"/>
      <c r="C237" s="57"/>
    </row>
    <row r="238" spans="1:3" ht="15.75" thickBot="1" x14ac:dyDescent="0.25">
      <c r="A238" s="54">
        <v>215</v>
      </c>
      <c r="C238" s="54">
        <v>280</v>
      </c>
    </row>
    <row r="239" spans="1:3" ht="15" x14ac:dyDescent="0.2">
      <c r="A239" s="55"/>
      <c r="C239" s="57"/>
    </row>
    <row r="240" spans="1:3" ht="15.75" thickBot="1" x14ac:dyDescent="0.25">
      <c r="A240" s="54">
        <v>216</v>
      </c>
      <c r="C240" s="54">
        <v>281</v>
      </c>
    </row>
    <row r="241" spans="1:3" ht="15" x14ac:dyDescent="0.2">
      <c r="A241" s="55"/>
      <c r="C241" s="57"/>
    </row>
    <row r="242" spans="1:3" ht="15.75" thickBot="1" x14ac:dyDescent="0.25">
      <c r="A242" s="54">
        <v>217</v>
      </c>
      <c r="C242" s="54">
        <v>282</v>
      </c>
    </row>
    <row r="243" spans="1:3" ht="15" x14ac:dyDescent="0.2">
      <c r="A243" s="55"/>
      <c r="C243" s="57"/>
    </row>
    <row r="244" spans="1:3" ht="15.75" thickBot="1" x14ac:dyDescent="0.25">
      <c r="A244" s="54">
        <v>218</v>
      </c>
      <c r="C244" s="54">
        <v>283</v>
      </c>
    </row>
    <row r="245" spans="1:3" ht="15" x14ac:dyDescent="0.2">
      <c r="A245" s="55"/>
      <c r="C245" s="57"/>
    </row>
    <row r="246" spans="1:3" ht="15.75" thickBot="1" x14ac:dyDescent="0.25">
      <c r="A246" s="54">
        <v>219</v>
      </c>
      <c r="C246" s="54">
        <v>284</v>
      </c>
    </row>
    <row r="247" spans="1:3" ht="15" x14ac:dyDescent="0.2">
      <c r="A247" s="55"/>
      <c r="C247" s="57"/>
    </row>
    <row r="248" spans="1:3" ht="15.75" thickBot="1" x14ac:dyDescent="0.25">
      <c r="A248" s="54">
        <v>220</v>
      </c>
      <c r="C248" s="54">
        <v>285</v>
      </c>
    </row>
    <row r="249" spans="1:3" ht="15" x14ac:dyDescent="0.2">
      <c r="A249" s="55"/>
      <c r="C249" s="57"/>
    </row>
    <row r="250" spans="1:3" ht="15.75" thickBot="1" x14ac:dyDescent="0.25">
      <c r="A250" s="54">
        <v>221</v>
      </c>
      <c r="C250" s="54">
        <v>286</v>
      </c>
    </row>
    <row r="251" spans="1:3" ht="15" x14ac:dyDescent="0.2">
      <c r="A251" s="55"/>
      <c r="C251" s="57"/>
    </row>
    <row r="252" spans="1:3" ht="15.75" thickBot="1" x14ac:dyDescent="0.25">
      <c r="A252" s="54">
        <v>222</v>
      </c>
      <c r="C252" s="54">
        <v>287</v>
      </c>
    </row>
    <row r="253" spans="1:3" ht="15" x14ac:dyDescent="0.2">
      <c r="A253" s="55"/>
      <c r="C253" s="57"/>
    </row>
    <row r="254" spans="1:3" ht="15.75" thickBot="1" x14ac:dyDescent="0.25">
      <c r="A254" s="54">
        <v>223</v>
      </c>
      <c r="C254" s="54">
        <v>288</v>
      </c>
    </row>
    <row r="255" spans="1:3" ht="15" x14ac:dyDescent="0.2">
      <c r="A255" s="55"/>
      <c r="C255" s="57"/>
    </row>
    <row r="256" spans="1:3" ht="15.75" thickBot="1" x14ac:dyDescent="0.25">
      <c r="A256" s="54">
        <v>224</v>
      </c>
      <c r="C256" s="54">
        <v>289</v>
      </c>
    </row>
    <row r="257" spans="1:3" ht="15" x14ac:dyDescent="0.2">
      <c r="A257" s="55"/>
      <c r="C257" s="57"/>
    </row>
    <row r="258" spans="1:3" ht="15.75" thickBot="1" x14ac:dyDescent="0.25">
      <c r="A258" s="54">
        <v>225</v>
      </c>
      <c r="C258" s="54">
        <v>290</v>
      </c>
    </row>
    <row r="259" spans="1:3" ht="15" x14ac:dyDescent="0.2">
      <c r="A259" s="55"/>
      <c r="C259" s="57"/>
    </row>
    <row r="260" spans="1:3" ht="15.75" thickBot="1" x14ac:dyDescent="0.25">
      <c r="A260" s="54">
        <v>226</v>
      </c>
      <c r="C260" s="54">
        <v>291</v>
      </c>
    </row>
    <row r="261" spans="1:3" ht="15" x14ac:dyDescent="0.2">
      <c r="A261" s="55"/>
      <c r="C261" s="57"/>
    </row>
    <row r="262" spans="1:3" ht="15.75" thickBot="1" x14ac:dyDescent="0.25">
      <c r="A262" s="54">
        <v>227</v>
      </c>
      <c r="C262" s="54">
        <v>292</v>
      </c>
    </row>
    <row r="263" spans="1:3" ht="15" x14ac:dyDescent="0.2">
      <c r="A263" s="55"/>
      <c r="C263" s="57"/>
    </row>
    <row r="264" spans="1:3" ht="15.75" thickBot="1" x14ac:dyDescent="0.25">
      <c r="A264" s="54">
        <v>228</v>
      </c>
      <c r="C264" s="54">
        <v>293</v>
      </c>
    </row>
    <row r="265" spans="1:3" ht="15" x14ac:dyDescent="0.2">
      <c r="A265" s="55"/>
      <c r="C265" s="57"/>
    </row>
    <row r="266" spans="1:3" ht="15.75" thickBot="1" x14ac:dyDescent="0.25">
      <c r="A266" s="54">
        <v>229</v>
      </c>
      <c r="C266" s="54">
        <v>294</v>
      </c>
    </row>
    <row r="267" spans="1:3" ht="15" x14ac:dyDescent="0.2">
      <c r="A267" s="55"/>
      <c r="C267" s="57"/>
    </row>
    <row r="268" spans="1:3" ht="15.75" thickBot="1" x14ac:dyDescent="0.25">
      <c r="A268" s="54">
        <v>230</v>
      </c>
      <c r="C268" s="54">
        <v>295</v>
      </c>
    </row>
    <row r="269" spans="1:3" ht="15" x14ac:dyDescent="0.2">
      <c r="A269" s="55"/>
      <c r="C269" s="57"/>
    </row>
    <row r="270" spans="1:3" ht="15.75" thickBot="1" x14ac:dyDescent="0.25">
      <c r="A270" s="54">
        <v>231</v>
      </c>
      <c r="C270" s="54">
        <v>296</v>
      </c>
    </row>
    <row r="271" spans="1:3" ht="15" x14ac:dyDescent="0.2">
      <c r="A271" s="55"/>
      <c r="C271" s="57"/>
    </row>
    <row r="272" spans="1:3" ht="15.75" thickBot="1" x14ac:dyDescent="0.25">
      <c r="A272" s="54">
        <v>232</v>
      </c>
      <c r="C272" s="54">
        <v>297</v>
      </c>
    </row>
    <row r="273" spans="1:3" ht="15" x14ac:dyDescent="0.2">
      <c r="A273" s="55"/>
      <c r="C273" s="57"/>
    </row>
    <row r="274" spans="1:3" ht="15.75" thickBot="1" x14ac:dyDescent="0.25">
      <c r="A274" s="54">
        <v>233</v>
      </c>
      <c r="C274" s="54">
        <v>298</v>
      </c>
    </row>
    <row r="275" spans="1:3" ht="15" x14ac:dyDescent="0.2">
      <c r="A275" s="55"/>
      <c r="C275" s="57"/>
    </row>
    <row r="276" spans="1:3" ht="15.75" thickBot="1" x14ac:dyDescent="0.25">
      <c r="A276" s="54">
        <v>234</v>
      </c>
      <c r="C276" s="54">
        <v>299</v>
      </c>
    </row>
    <row r="277" spans="1:3" ht="15" x14ac:dyDescent="0.2">
      <c r="A277" s="55"/>
      <c r="C277" s="57"/>
    </row>
    <row r="278" spans="1:3" ht="15.75" thickBot="1" x14ac:dyDescent="0.25">
      <c r="A278" s="54">
        <v>235</v>
      </c>
      <c r="C278" s="54">
        <v>300</v>
      </c>
    </row>
    <row r="279" spans="1:3" ht="15" x14ac:dyDescent="0.2">
      <c r="A279" s="55"/>
      <c r="C279" s="57"/>
    </row>
    <row r="280" spans="1:3" ht="15.75" thickBot="1" x14ac:dyDescent="0.25">
      <c r="A280" s="54">
        <v>236</v>
      </c>
      <c r="C280" s="54">
        <v>301</v>
      </c>
    </row>
    <row r="281" spans="1:3" ht="15" x14ac:dyDescent="0.2">
      <c r="A281" s="55"/>
      <c r="C281" s="57"/>
    </row>
    <row r="282" spans="1:3" ht="15.75" thickBot="1" x14ac:dyDescent="0.25">
      <c r="A282" s="54">
        <v>237</v>
      </c>
      <c r="C282" s="54">
        <v>302</v>
      </c>
    </row>
    <row r="283" spans="1:3" ht="15" x14ac:dyDescent="0.2">
      <c r="A283" s="55"/>
      <c r="C283" s="57"/>
    </row>
    <row r="284" spans="1:3" ht="15.75" thickBot="1" x14ac:dyDescent="0.25">
      <c r="A284" s="54">
        <v>238</v>
      </c>
      <c r="C284" s="54">
        <v>303</v>
      </c>
    </row>
    <row r="285" spans="1:3" ht="15" x14ac:dyDescent="0.2">
      <c r="A285" s="55"/>
      <c r="C285" s="57"/>
    </row>
    <row r="286" spans="1:3" ht="15.75" thickBot="1" x14ac:dyDescent="0.25">
      <c r="A286" s="54">
        <v>239</v>
      </c>
      <c r="C286" s="54">
        <v>304</v>
      </c>
    </row>
    <row r="287" spans="1:3" ht="15" x14ac:dyDescent="0.2">
      <c r="A287" s="55"/>
      <c r="C287" s="57"/>
    </row>
    <row r="288" spans="1:3" ht="15.75" thickBot="1" x14ac:dyDescent="0.25">
      <c r="A288" s="54">
        <v>240</v>
      </c>
      <c r="C288" s="54">
        <v>305</v>
      </c>
    </row>
    <row r="289" spans="1:3" ht="15" x14ac:dyDescent="0.2">
      <c r="A289" s="55"/>
      <c r="C289" s="57"/>
    </row>
    <row r="290" spans="1:3" ht="15.75" thickBot="1" x14ac:dyDescent="0.25">
      <c r="A290" s="54">
        <v>241</v>
      </c>
      <c r="C290" s="54">
        <v>306</v>
      </c>
    </row>
    <row r="291" spans="1:3" ht="15" x14ac:dyDescent="0.2">
      <c r="A291" s="55"/>
      <c r="C291" s="57"/>
    </row>
    <row r="292" spans="1:3" ht="15.75" thickBot="1" x14ac:dyDescent="0.25">
      <c r="A292" s="54">
        <v>242</v>
      </c>
      <c r="C292" s="54">
        <v>307</v>
      </c>
    </row>
    <row r="293" spans="1:3" ht="15" x14ac:dyDescent="0.2">
      <c r="A293" s="55"/>
      <c r="C293" s="57"/>
    </row>
    <row r="294" spans="1:3" ht="15.75" thickBot="1" x14ac:dyDescent="0.25">
      <c r="A294" s="54">
        <v>243</v>
      </c>
      <c r="C294" s="54">
        <v>308</v>
      </c>
    </row>
    <row r="295" spans="1:3" ht="15" x14ac:dyDescent="0.2">
      <c r="A295" s="55"/>
      <c r="C295" s="57"/>
    </row>
    <row r="296" spans="1:3" ht="15.75" thickBot="1" x14ac:dyDescent="0.25">
      <c r="A296" s="54">
        <v>244</v>
      </c>
      <c r="C296" s="54">
        <v>309</v>
      </c>
    </row>
    <row r="297" spans="1:3" ht="15" x14ac:dyDescent="0.2">
      <c r="A297" s="55"/>
      <c r="C297" s="57"/>
    </row>
    <row r="298" spans="1:3" ht="15.75" thickBot="1" x14ac:dyDescent="0.25">
      <c r="A298" s="54">
        <v>245</v>
      </c>
      <c r="C298" s="54">
        <v>309</v>
      </c>
    </row>
    <row r="299" spans="1:3" ht="15" x14ac:dyDescent="0.2">
      <c r="A299" s="55"/>
      <c r="C299" s="57"/>
    </row>
    <row r="300" spans="1:3" ht="15.75" thickBot="1" x14ac:dyDescent="0.25">
      <c r="A300" s="54">
        <v>246</v>
      </c>
      <c r="C300" s="54">
        <v>309</v>
      </c>
    </row>
    <row r="301" spans="1:3" ht="15" x14ac:dyDescent="0.2">
      <c r="A301" s="55"/>
      <c r="C301" s="57"/>
    </row>
    <row r="302" spans="1:3" ht="15.75" thickBot="1" x14ac:dyDescent="0.25">
      <c r="A302" s="54">
        <v>247</v>
      </c>
      <c r="C302" s="54">
        <v>309</v>
      </c>
    </row>
    <row r="303" spans="1:3" ht="15" x14ac:dyDescent="0.2">
      <c r="A303" s="55"/>
      <c r="C303" s="57"/>
    </row>
    <row r="304" spans="1:3" ht="15.75" thickBot="1" x14ac:dyDescent="0.25">
      <c r="A304" s="54">
        <v>248</v>
      </c>
      <c r="C304" s="54">
        <v>309</v>
      </c>
    </row>
    <row r="305" spans="1:3" ht="15" x14ac:dyDescent="0.2">
      <c r="A305" s="55"/>
      <c r="C305" s="57"/>
    </row>
    <row r="306" spans="1:3" ht="15.75" thickBot="1" x14ac:dyDescent="0.25">
      <c r="A306" s="54">
        <v>249</v>
      </c>
      <c r="C306" s="54">
        <v>309</v>
      </c>
    </row>
    <row r="307" spans="1:3" ht="15" x14ac:dyDescent="0.2">
      <c r="A307" s="55"/>
      <c r="C307" s="57"/>
    </row>
    <row r="308" spans="1:3" ht="15.75" thickBot="1" x14ac:dyDescent="0.25">
      <c r="A308" s="54">
        <v>250</v>
      </c>
      <c r="C308" s="54">
        <v>309</v>
      </c>
    </row>
    <row r="309" spans="1:3" ht="15" x14ac:dyDescent="0.2">
      <c r="A309" s="55"/>
      <c r="C309" s="57"/>
    </row>
    <row r="310" spans="1:3" ht="15.75" thickBot="1" x14ac:dyDescent="0.25">
      <c r="A310" s="54">
        <v>251</v>
      </c>
      <c r="C310" s="54">
        <v>309</v>
      </c>
    </row>
    <row r="311" spans="1:3" ht="15" x14ac:dyDescent="0.2">
      <c r="A311" s="55"/>
      <c r="C311" s="57"/>
    </row>
    <row r="312" spans="1:3" ht="15.75" thickBot="1" x14ac:dyDescent="0.25">
      <c r="A312" s="54">
        <v>252</v>
      </c>
      <c r="C312" s="54">
        <v>309</v>
      </c>
    </row>
    <row r="313" spans="1:3" ht="15" x14ac:dyDescent="0.2">
      <c r="A313" s="55"/>
      <c r="C313" s="57"/>
    </row>
    <row r="314" spans="1:3" ht="15.75" thickBot="1" x14ac:dyDescent="0.25">
      <c r="A314" s="54">
        <v>253</v>
      </c>
      <c r="C314" s="54">
        <v>309</v>
      </c>
    </row>
    <row r="315" spans="1:3" ht="15" x14ac:dyDescent="0.2">
      <c r="A315" s="55"/>
      <c r="C315" s="57"/>
    </row>
    <row r="316" spans="1:3" ht="15.75" thickBot="1" x14ac:dyDescent="0.25">
      <c r="A316" s="54">
        <v>254</v>
      </c>
      <c r="C316" s="54">
        <v>309</v>
      </c>
    </row>
    <row r="317" spans="1:3" ht="15" x14ac:dyDescent="0.2">
      <c r="A317" s="55"/>
      <c r="C317" s="57"/>
    </row>
    <row r="318" spans="1:3" ht="15.75" thickBot="1" x14ac:dyDescent="0.25">
      <c r="A318" s="54">
        <v>255</v>
      </c>
      <c r="C318" s="54">
        <v>309</v>
      </c>
    </row>
    <row r="319" spans="1:3" ht="15" x14ac:dyDescent="0.2">
      <c r="A319" s="55"/>
      <c r="C319" s="57"/>
    </row>
    <row r="320" spans="1:3" ht="15.75" thickBot="1" x14ac:dyDescent="0.25">
      <c r="A320" s="54">
        <v>256</v>
      </c>
      <c r="C320" s="54">
        <v>309</v>
      </c>
    </row>
    <row r="321" spans="1:3" ht="15" x14ac:dyDescent="0.2">
      <c r="A321" s="55"/>
      <c r="C321" s="57"/>
    </row>
    <row r="322" spans="1:3" ht="15.75" thickBot="1" x14ac:dyDescent="0.25">
      <c r="A322" s="54">
        <v>257</v>
      </c>
      <c r="C322" s="54">
        <v>309</v>
      </c>
    </row>
    <row r="323" spans="1:3" ht="15" x14ac:dyDescent="0.2">
      <c r="A323" s="55"/>
      <c r="C323" s="57"/>
    </row>
    <row r="324" spans="1:3" ht="15.75" thickBot="1" x14ac:dyDescent="0.25">
      <c r="A324" s="54">
        <v>258</v>
      </c>
      <c r="C324" s="54">
        <v>309</v>
      </c>
    </row>
    <row r="325" spans="1:3" ht="15" x14ac:dyDescent="0.2">
      <c r="A325" s="55"/>
      <c r="C325" s="57"/>
    </row>
    <row r="326" spans="1:3" ht="15.75" thickBot="1" x14ac:dyDescent="0.25">
      <c r="A326" s="54">
        <v>259</v>
      </c>
      <c r="C326" s="54">
        <v>309</v>
      </c>
    </row>
    <row r="327" spans="1:3" ht="15" x14ac:dyDescent="0.2">
      <c r="A327" s="55"/>
      <c r="C327" s="57"/>
    </row>
    <row r="328" spans="1:3" ht="15.75" thickBot="1" x14ac:dyDescent="0.25">
      <c r="A328" s="54">
        <v>260</v>
      </c>
      <c r="C328" s="54">
        <v>309</v>
      </c>
    </row>
    <row r="329" spans="1:3" ht="15" x14ac:dyDescent="0.2">
      <c r="A329" s="55"/>
      <c r="C329" s="57"/>
    </row>
    <row r="330" spans="1:3" ht="15.75" thickBot="1" x14ac:dyDescent="0.25">
      <c r="A330" s="54">
        <v>261</v>
      </c>
      <c r="C330" s="54">
        <v>309</v>
      </c>
    </row>
    <row r="331" spans="1:3" ht="15" x14ac:dyDescent="0.2">
      <c r="A331" s="55"/>
      <c r="C331" s="57"/>
    </row>
    <row r="332" spans="1:3" ht="15.75" thickBot="1" x14ac:dyDescent="0.25">
      <c r="A332" s="54">
        <v>262</v>
      </c>
      <c r="C332" s="54">
        <v>309</v>
      </c>
    </row>
    <row r="333" spans="1:3" ht="15" x14ac:dyDescent="0.2">
      <c r="A333" s="55"/>
      <c r="C333" s="57"/>
    </row>
    <row r="334" spans="1:3" ht="15.75" thickBot="1" x14ac:dyDescent="0.25">
      <c r="A334" s="54">
        <v>263</v>
      </c>
      <c r="C334" s="54">
        <v>309</v>
      </c>
    </row>
    <row r="335" spans="1:3" ht="15" x14ac:dyDescent="0.2">
      <c r="A335" s="55"/>
      <c r="C335" s="57"/>
    </row>
    <row r="336" spans="1:3" ht="15.75" thickBot="1" x14ac:dyDescent="0.25">
      <c r="A336" s="54">
        <v>264</v>
      </c>
      <c r="C336" s="54">
        <v>309</v>
      </c>
    </row>
    <row r="337" spans="1:3" ht="15" x14ac:dyDescent="0.2">
      <c r="A337" s="55"/>
      <c r="C337" s="57"/>
    </row>
    <row r="338" spans="1:3" ht="15.75" thickBot="1" x14ac:dyDescent="0.25">
      <c r="A338" s="54">
        <v>265</v>
      </c>
      <c r="C338" s="54">
        <v>309</v>
      </c>
    </row>
    <row r="339" spans="1:3" ht="15" x14ac:dyDescent="0.2">
      <c r="A339" s="55"/>
      <c r="C339" s="57"/>
    </row>
    <row r="340" spans="1:3" ht="15.75" thickBot="1" x14ac:dyDescent="0.25">
      <c r="A340" s="54">
        <v>266</v>
      </c>
      <c r="C340" s="54">
        <v>309</v>
      </c>
    </row>
    <row r="341" spans="1:3" ht="15" x14ac:dyDescent="0.2">
      <c r="A341" s="55"/>
      <c r="C341" s="57"/>
    </row>
    <row r="342" spans="1:3" ht="15.75" thickBot="1" x14ac:dyDescent="0.25">
      <c r="A342" s="54">
        <v>267</v>
      </c>
      <c r="C342" s="54">
        <v>309</v>
      </c>
    </row>
    <row r="343" spans="1:3" ht="15" x14ac:dyDescent="0.2">
      <c r="A343" s="55"/>
      <c r="C343" s="57"/>
    </row>
    <row r="344" spans="1:3" ht="15.75" thickBot="1" x14ac:dyDescent="0.25">
      <c r="A344" s="54">
        <v>268</v>
      </c>
      <c r="C344" s="54">
        <v>309</v>
      </c>
    </row>
    <row r="345" spans="1:3" ht="15" x14ac:dyDescent="0.2">
      <c r="A345" s="55"/>
      <c r="C345" s="57"/>
    </row>
    <row r="346" spans="1:3" ht="15.75" thickBot="1" x14ac:dyDescent="0.25">
      <c r="A346" s="54">
        <v>269</v>
      </c>
      <c r="C346" s="54">
        <v>309</v>
      </c>
    </row>
    <row r="347" spans="1:3" ht="15" x14ac:dyDescent="0.2">
      <c r="A347" s="55"/>
      <c r="C347" s="57"/>
    </row>
    <row r="348" spans="1:3" ht="15.75" thickBot="1" x14ac:dyDescent="0.25">
      <c r="A348" s="54">
        <v>270</v>
      </c>
      <c r="C348" s="54">
        <v>309</v>
      </c>
    </row>
    <row r="349" spans="1:3" ht="15" x14ac:dyDescent="0.2">
      <c r="A349" s="55"/>
      <c r="C349" s="57"/>
    </row>
    <row r="350" spans="1:3" ht="15.75" thickBot="1" x14ac:dyDescent="0.25">
      <c r="A350" s="54">
        <v>271</v>
      </c>
      <c r="C350" s="54">
        <v>309</v>
      </c>
    </row>
    <row r="351" spans="1:3" ht="15" x14ac:dyDescent="0.2">
      <c r="A351" s="55"/>
      <c r="C351" s="57"/>
    </row>
    <row r="352" spans="1:3" ht="15.75" thickBot="1" x14ac:dyDescent="0.25">
      <c r="A352" s="54">
        <v>272</v>
      </c>
      <c r="C352" s="54">
        <v>309</v>
      </c>
    </row>
    <row r="353" spans="1:3" ht="15" x14ac:dyDescent="0.2">
      <c r="A353" s="55"/>
      <c r="C353" s="57"/>
    </row>
    <row r="354" spans="1:3" ht="15.75" thickBot="1" x14ac:dyDescent="0.25">
      <c r="A354" s="54">
        <v>273</v>
      </c>
      <c r="C354" s="54">
        <v>309</v>
      </c>
    </row>
    <row r="355" spans="1:3" ht="15" x14ac:dyDescent="0.2">
      <c r="A355" s="55"/>
      <c r="C355" s="57"/>
    </row>
    <row r="356" spans="1:3" ht="15.75" thickBot="1" x14ac:dyDescent="0.25">
      <c r="A356" s="54">
        <v>274</v>
      </c>
      <c r="C356" s="54">
        <v>309</v>
      </c>
    </row>
    <row r="357" spans="1:3" ht="15" x14ac:dyDescent="0.2">
      <c r="A357" s="55"/>
      <c r="C357" s="57"/>
    </row>
    <row r="358" spans="1:3" ht="15.75" thickBot="1" x14ac:dyDescent="0.25">
      <c r="A358" s="54">
        <v>275</v>
      </c>
      <c r="C358" s="54">
        <v>309</v>
      </c>
    </row>
    <row r="359" spans="1:3" ht="15" x14ac:dyDescent="0.2">
      <c r="A359" s="55"/>
      <c r="C359" s="57"/>
    </row>
    <row r="360" spans="1:3" ht="15.75" thickBot="1" x14ac:dyDescent="0.25">
      <c r="A360" s="54">
        <v>276</v>
      </c>
      <c r="C360" s="54">
        <v>309</v>
      </c>
    </row>
    <row r="361" spans="1:3" ht="15" x14ac:dyDescent="0.2">
      <c r="A361" s="55"/>
      <c r="C361" s="57"/>
    </row>
    <row r="362" spans="1:3" ht="15.75" thickBot="1" x14ac:dyDescent="0.25">
      <c r="A362" s="54">
        <v>277</v>
      </c>
      <c r="C362" s="54">
        <v>309</v>
      </c>
    </row>
    <row r="363" spans="1:3" ht="15" x14ac:dyDescent="0.2">
      <c r="A363" s="55"/>
      <c r="C363" s="57"/>
    </row>
    <row r="364" spans="1:3" ht="15.75" thickBot="1" x14ac:dyDescent="0.25">
      <c r="A364" s="54">
        <v>278</v>
      </c>
      <c r="C364" s="54">
        <v>309</v>
      </c>
    </row>
    <row r="365" spans="1:3" ht="15" x14ac:dyDescent="0.2">
      <c r="A365" s="55"/>
      <c r="C365" s="57"/>
    </row>
    <row r="366" spans="1:3" ht="15.75" thickBot="1" x14ac:dyDescent="0.25">
      <c r="A366" s="54">
        <v>279</v>
      </c>
      <c r="C366" s="54">
        <v>309</v>
      </c>
    </row>
    <row r="367" spans="1:3" ht="15" x14ac:dyDescent="0.2">
      <c r="A367" s="55"/>
      <c r="C367" s="57"/>
    </row>
    <row r="368" spans="1:3" ht="15.75" thickBot="1" x14ac:dyDescent="0.25">
      <c r="A368" s="54">
        <v>280</v>
      </c>
      <c r="C368" s="54">
        <v>309</v>
      </c>
    </row>
    <row r="369" spans="1:3" ht="15" x14ac:dyDescent="0.2">
      <c r="A369" s="55"/>
      <c r="C369" s="57"/>
    </row>
    <row r="370" spans="1:3" ht="15.75" thickBot="1" x14ac:dyDescent="0.25">
      <c r="A370" s="54">
        <v>281</v>
      </c>
      <c r="C370" s="54">
        <v>309</v>
      </c>
    </row>
    <row r="371" spans="1:3" ht="15" x14ac:dyDescent="0.2">
      <c r="A371" s="55"/>
      <c r="C371" s="57"/>
    </row>
    <row r="372" spans="1:3" ht="15.75" thickBot="1" x14ac:dyDescent="0.25">
      <c r="A372" s="54">
        <v>282</v>
      </c>
      <c r="C372" s="54">
        <v>309</v>
      </c>
    </row>
    <row r="373" spans="1:3" ht="15" x14ac:dyDescent="0.2">
      <c r="A373" s="55"/>
      <c r="C373" s="57"/>
    </row>
    <row r="374" spans="1:3" ht="15.75" thickBot="1" x14ac:dyDescent="0.25">
      <c r="A374" s="54">
        <v>283</v>
      </c>
      <c r="C374" s="54">
        <v>309</v>
      </c>
    </row>
    <row r="375" spans="1:3" ht="15" x14ac:dyDescent="0.2">
      <c r="A375" s="55"/>
      <c r="C375" s="57"/>
    </row>
    <row r="376" spans="1:3" ht="15.75" thickBot="1" x14ac:dyDescent="0.25">
      <c r="A376" s="54">
        <v>284</v>
      </c>
      <c r="C376" s="54">
        <v>309</v>
      </c>
    </row>
    <row r="377" spans="1:3" ht="15" x14ac:dyDescent="0.2">
      <c r="A377" s="55"/>
      <c r="C377" s="57"/>
    </row>
    <row r="378" spans="1:3" ht="15.75" thickBot="1" x14ac:dyDescent="0.25">
      <c r="A378" s="54">
        <v>285</v>
      </c>
      <c r="C378" s="54">
        <v>309</v>
      </c>
    </row>
    <row r="379" spans="1:3" ht="15" x14ac:dyDescent="0.2">
      <c r="A379" s="55"/>
      <c r="C379" s="57"/>
    </row>
    <row r="380" spans="1:3" ht="15.75" thickBot="1" x14ac:dyDescent="0.25">
      <c r="A380" s="54">
        <v>286</v>
      </c>
      <c r="C380" s="54">
        <v>309</v>
      </c>
    </row>
    <row r="381" spans="1:3" ht="15" x14ac:dyDescent="0.2">
      <c r="A381" s="55"/>
      <c r="C381" s="57"/>
    </row>
    <row r="382" spans="1:3" ht="15.75" thickBot="1" x14ac:dyDescent="0.25">
      <c r="A382" s="54">
        <v>287</v>
      </c>
      <c r="C382" s="54">
        <v>309</v>
      </c>
    </row>
    <row r="383" spans="1:3" ht="15" x14ac:dyDescent="0.2">
      <c r="A383" s="55"/>
      <c r="C383" s="57"/>
    </row>
    <row r="384" spans="1:3" ht="15.75" thickBot="1" x14ac:dyDescent="0.25">
      <c r="A384" s="54">
        <v>288</v>
      </c>
      <c r="C384" s="54">
        <v>309</v>
      </c>
    </row>
    <row r="385" spans="1:3" ht="15" x14ac:dyDescent="0.2">
      <c r="A385" s="55"/>
      <c r="C385" s="57"/>
    </row>
    <row r="386" spans="1:3" ht="15.75" thickBot="1" x14ac:dyDescent="0.25">
      <c r="A386" s="54">
        <v>289</v>
      </c>
      <c r="C386" s="54">
        <v>309</v>
      </c>
    </row>
    <row r="387" spans="1:3" ht="15" x14ac:dyDescent="0.2">
      <c r="A387" s="55"/>
      <c r="C387" s="57"/>
    </row>
    <row r="388" spans="1:3" ht="15.75" thickBot="1" x14ac:dyDescent="0.25">
      <c r="A388" s="54">
        <v>290</v>
      </c>
      <c r="C388" s="54">
        <v>309</v>
      </c>
    </row>
    <row r="389" spans="1:3" ht="15" x14ac:dyDescent="0.2">
      <c r="A389" s="55"/>
      <c r="C389" s="57"/>
    </row>
    <row r="390" spans="1:3" ht="15.75" thickBot="1" x14ac:dyDescent="0.25">
      <c r="A390" s="54">
        <v>291</v>
      </c>
      <c r="C390" s="54">
        <v>309</v>
      </c>
    </row>
    <row r="391" spans="1:3" ht="15" x14ac:dyDescent="0.2">
      <c r="A391" s="55"/>
      <c r="C391" s="57"/>
    </row>
    <row r="392" spans="1:3" ht="15.75" thickBot="1" x14ac:dyDescent="0.25">
      <c r="A392" s="54">
        <v>292</v>
      </c>
      <c r="C392" s="54">
        <v>309</v>
      </c>
    </row>
    <row r="393" spans="1:3" ht="15" x14ac:dyDescent="0.2">
      <c r="A393" s="55"/>
      <c r="C393" s="57"/>
    </row>
    <row r="394" spans="1:3" ht="15.75" thickBot="1" x14ac:dyDescent="0.25">
      <c r="A394" s="54">
        <v>293</v>
      </c>
      <c r="C394" s="54">
        <v>309</v>
      </c>
    </row>
    <row r="395" spans="1:3" ht="15" x14ac:dyDescent="0.2">
      <c r="A395" s="55"/>
      <c r="C395" s="57"/>
    </row>
    <row r="396" spans="1:3" ht="15.75" thickBot="1" x14ac:dyDescent="0.25">
      <c r="A396" s="54">
        <v>294</v>
      </c>
      <c r="C396" s="54">
        <v>309</v>
      </c>
    </row>
    <row r="397" spans="1:3" ht="15" x14ac:dyDescent="0.2">
      <c r="A397" s="55"/>
      <c r="C397" s="57"/>
    </row>
    <row r="398" spans="1:3" ht="15.75" thickBot="1" x14ac:dyDescent="0.25">
      <c r="A398" s="54">
        <v>295</v>
      </c>
      <c r="C398" s="54">
        <v>309</v>
      </c>
    </row>
    <row r="399" spans="1:3" ht="15" x14ac:dyDescent="0.2">
      <c r="A399" s="55"/>
      <c r="C399" s="57"/>
    </row>
    <row r="400" spans="1:3" ht="15.75" thickBot="1" x14ac:dyDescent="0.25">
      <c r="A400" s="54">
        <v>296</v>
      </c>
      <c r="C400" s="54">
        <v>309</v>
      </c>
    </row>
    <row r="401" spans="1:3" ht="15" x14ac:dyDescent="0.2">
      <c r="A401" s="55"/>
      <c r="C401" s="57"/>
    </row>
    <row r="402" spans="1:3" ht="15.75" thickBot="1" x14ac:dyDescent="0.25">
      <c r="A402" s="54">
        <v>297</v>
      </c>
      <c r="C402" s="54">
        <v>309</v>
      </c>
    </row>
    <row r="403" spans="1:3" ht="15" x14ac:dyDescent="0.2">
      <c r="A403" s="55"/>
      <c r="C403" s="57"/>
    </row>
    <row r="404" spans="1:3" ht="15.75" thickBot="1" x14ac:dyDescent="0.25">
      <c r="A404" s="54">
        <v>298</v>
      </c>
      <c r="C404" s="54">
        <v>310</v>
      </c>
    </row>
    <row r="405" spans="1:3" ht="15" x14ac:dyDescent="0.2">
      <c r="A405" s="55"/>
      <c r="C405" s="57"/>
    </row>
    <row r="406" spans="1:3" ht="15.75" thickBot="1" x14ac:dyDescent="0.25">
      <c r="A406" s="54">
        <v>299</v>
      </c>
      <c r="C406" s="54">
        <v>311</v>
      </c>
    </row>
    <row r="407" spans="1:3" ht="15" x14ac:dyDescent="0.2">
      <c r="A407" s="55"/>
      <c r="C407" s="57"/>
    </row>
    <row r="408" spans="1:3" ht="15.75" thickBot="1" x14ac:dyDescent="0.25">
      <c r="A408" s="54">
        <v>300</v>
      </c>
      <c r="C408" s="54">
        <v>311</v>
      </c>
    </row>
    <row r="409" spans="1:3" ht="15" x14ac:dyDescent="0.2">
      <c r="A409" s="55"/>
      <c r="C409" s="57"/>
    </row>
    <row r="410" spans="1:3" ht="15.75" thickBot="1" x14ac:dyDescent="0.25">
      <c r="A410" s="54">
        <v>301</v>
      </c>
      <c r="C410" s="54">
        <v>311</v>
      </c>
    </row>
    <row r="411" spans="1:3" ht="15" x14ac:dyDescent="0.2">
      <c r="A411" s="55"/>
      <c r="C411" s="57"/>
    </row>
    <row r="412" spans="1:3" ht="15.75" thickBot="1" x14ac:dyDescent="0.25">
      <c r="A412" s="54">
        <v>302</v>
      </c>
      <c r="C412" s="54">
        <v>312</v>
      </c>
    </row>
    <row r="413" spans="1:3" ht="15" x14ac:dyDescent="0.2">
      <c r="A413" s="55"/>
      <c r="C413" s="57"/>
    </row>
    <row r="414" spans="1:3" ht="15.75" thickBot="1" x14ac:dyDescent="0.25">
      <c r="A414" s="54">
        <v>303</v>
      </c>
      <c r="C414" s="54">
        <v>312</v>
      </c>
    </row>
    <row r="415" spans="1:3" ht="15" x14ac:dyDescent="0.2">
      <c r="A415" s="55"/>
      <c r="C415" s="57"/>
    </row>
    <row r="416" spans="1:3" ht="15.75" thickBot="1" x14ac:dyDescent="0.25">
      <c r="A416" s="54">
        <v>304</v>
      </c>
      <c r="C416" s="54">
        <v>312</v>
      </c>
    </row>
    <row r="417" spans="1:3" ht="15" x14ac:dyDescent="0.2">
      <c r="A417" s="55"/>
      <c r="C417" s="57"/>
    </row>
    <row r="418" spans="1:3" ht="15.75" thickBot="1" x14ac:dyDescent="0.25">
      <c r="A418" s="54">
        <v>305</v>
      </c>
      <c r="C418" s="54">
        <v>312</v>
      </c>
    </row>
    <row r="419" spans="1:3" ht="15" x14ac:dyDescent="0.2">
      <c r="A419" s="55"/>
      <c r="C419" s="57"/>
    </row>
    <row r="420" spans="1:3" ht="15.75" thickBot="1" x14ac:dyDescent="0.25">
      <c r="A420" s="54">
        <v>306</v>
      </c>
      <c r="C420" s="54">
        <v>312</v>
      </c>
    </row>
    <row r="421" spans="1:3" ht="15" x14ac:dyDescent="0.2">
      <c r="A421" s="55"/>
      <c r="C421" s="57"/>
    </row>
    <row r="422" spans="1:3" ht="15.75" thickBot="1" x14ac:dyDescent="0.25">
      <c r="A422" s="54">
        <v>307</v>
      </c>
      <c r="C422" s="54">
        <v>313</v>
      </c>
    </row>
    <row r="423" spans="1:3" ht="15" x14ac:dyDescent="0.2">
      <c r="A423" s="55"/>
      <c r="C423" s="57"/>
    </row>
    <row r="424" spans="1:3" ht="15.75" thickBot="1" x14ac:dyDescent="0.25">
      <c r="A424" s="54">
        <v>308</v>
      </c>
      <c r="C424" s="54">
        <v>313</v>
      </c>
    </row>
    <row r="425" spans="1:3" ht="15" x14ac:dyDescent="0.2">
      <c r="A425" s="55"/>
      <c r="C425" s="57"/>
    </row>
    <row r="426" spans="1:3" ht="15.75" thickBot="1" x14ac:dyDescent="0.25">
      <c r="A426" s="54">
        <v>309</v>
      </c>
      <c r="C426" s="54">
        <v>313</v>
      </c>
    </row>
    <row r="427" spans="1:3" ht="15" x14ac:dyDescent="0.2">
      <c r="A427" s="55"/>
      <c r="C427" s="57"/>
    </row>
    <row r="428" spans="1:3" ht="15.75" thickBot="1" x14ac:dyDescent="0.25">
      <c r="A428" s="54">
        <v>310</v>
      </c>
      <c r="C428" s="54">
        <v>313</v>
      </c>
    </row>
    <row r="429" spans="1:3" ht="15" x14ac:dyDescent="0.2">
      <c r="A429" s="55"/>
      <c r="C429" s="57"/>
    </row>
    <row r="430" spans="1:3" ht="15.75" thickBot="1" x14ac:dyDescent="0.25">
      <c r="A430" s="54">
        <v>311</v>
      </c>
      <c r="C430" s="54">
        <v>313</v>
      </c>
    </row>
    <row r="431" spans="1:3" ht="15" x14ac:dyDescent="0.2">
      <c r="A431" s="55"/>
      <c r="C431" s="57"/>
    </row>
    <row r="432" spans="1:3" ht="15.75" thickBot="1" x14ac:dyDescent="0.25">
      <c r="A432" s="54">
        <v>312</v>
      </c>
      <c r="C432" s="54">
        <v>313</v>
      </c>
    </row>
    <row r="433" spans="1:3" ht="15" x14ac:dyDescent="0.2">
      <c r="A433" s="55"/>
      <c r="C433" s="57"/>
    </row>
    <row r="434" spans="1:3" ht="15.75" thickBot="1" x14ac:dyDescent="0.25">
      <c r="A434" s="54">
        <v>313</v>
      </c>
      <c r="C434" s="54">
        <v>313</v>
      </c>
    </row>
    <row r="435" spans="1:3" ht="15" x14ac:dyDescent="0.2">
      <c r="A435" s="55"/>
      <c r="C435" s="57"/>
    </row>
    <row r="436" spans="1:3" ht="15.75" thickBot="1" x14ac:dyDescent="0.25">
      <c r="A436" s="54">
        <v>314</v>
      </c>
      <c r="C436" s="54">
        <v>313</v>
      </c>
    </row>
    <row r="437" spans="1:3" ht="15" x14ac:dyDescent="0.2">
      <c r="A437" s="55"/>
      <c r="C437" s="57"/>
    </row>
    <row r="438" spans="1:3" ht="15.75" thickBot="1" x14ac:dyDescent="0.25">
      <c r="A438" s="54">
        <v>315</v>
      </c>
      <c r="C438" s="54">
        <v>313</v>
      </c>
    </row>
    <row r="439" spans="1:3" ht="15" x14ac:dyDescent="0.2">
      <c r="A439" s="55"/>
      <c r="C439" s="57"/>
    </row>
    <row r="440" spans="1:3" ht="15.75" thickBot="1" x14ac:dyDescent="0.25">
      <c r="A440" s="54">
        <v>316</v>
      </c>
      <c r="C440" s="54">
        <v>313</v>
      </c>
    </row>
    <row r="441" spans="1:3" ht="15" x14ac:dyDescent="0.2">
      <c r="A441" s="55"/>
      <c r="C441" s="57"/>
    </row>
    <row r="442" spans="1:3" ht="15.75" thickBot="1" x14ac:dyDescent="0.25">
      <c r="A442" s="54">
        <v>317</v>
      </c>
      <c r="C442" s="54">
        <v>313</v>
      </c>
    </row>
    <row r="443" spans="1:3" ht="15" x14ac:dyDescent="0.2">
      <c r="A443" s="55"/>
      <c r="C443" s="57"/>
    </row>
    <row r="444" spans="1:3" ht="15.75" thickBot="1" x14ac:dyDescent="0.25">
      <c r="A444" s="54">
        <v>318</v>
      </c>
      <c r="C444" s="54">
        <v>314</v>
      </c>
    </row>
    <row r="445" spans="1:3" ht="15" x14ac:dyDescent="0.2">
      <c r="A445" s="55"/>
      <c r="C445" s="57"/>
    </row>
    <row r="446" spans="1:3" ht="15.75" thickBot="1" x14ac:dyDescent="0.25">
      <c r="A446" s="54">
        <v>319</v>
      </c>
      <c r="C446" s="54">
        <v>314</v>
      </c>
    </row>
    <row r="447" spans="1:3" ht="15" x14ac:dyDescent="0.2">
      <c r="A447" s="55"/>
      <c r="C447" s="57"/>
    </row>
    <row r="448" spans="1:3" ht="15.75" thickBot="1" x14ac:dyDescent="0.25">
      <c r="A448" s="54">
        <v>320</v>
      </c>
      <c r="C448" s="54">
        <v>314</v>
      </c>
    </row>
    <row r="449" spans="1:3" ht="15" x14ac:dyDescent="0.2">
      <c r="A449" s="55"/>
      <c r="C449" s="57"/>
    </row>
    <row r="450" spans="1:3" ht="15.75" thickBot="1" x14ac:dyDescent="0.25">
      <c r="A450" s="54">
        <v>321</v>
      </c>
      <c r="C450" s="54">
        <v>314</v>
      </c>
    </row>
    <row r="451" spans="1:3" ht="15" x14ac:dyDescent="0.2">
      <c r="A451" s="55"/>
      <c r="C451" s="57"/>
    </row>
    <row r="452" spans="1:3" ht="15.75" thickBot="1" x14ac:dyDescent="0.25">
      <c r="A452" s="54">
        <v>322</v>
      </c>
      <c r="C452" s="54">
        <v>314</v>
      </c>
    </row>
    <row r="453" spans="1:3" ht="15" x14ac:dyDescent="0.2">
      <c r="A453" s="55"/>
      <c r="C453" s="57"/>
    </row>
    <row r="454" spans="1:3" ht="15.75" thickBot="1" x14ac:dyDescent="0.25">
      <c r="A454" s="54">
        <v>323</v>
      </c>
      <c r="C454" s="54">
        <v>314</v>
      </c>
    </row>
    <row r="455" spans="1:3" ht="15" x14ac:dyDescent="0.2">
      <c r="A455" s="55"/>
      <c r="C455" s="57"/>
    </row>
    <row r="456" spans="1:3" ht="15.75" thickBot="1" x14ac:dyDescent="0.25">
      <c r="A456" s="54">
        <v>324</v>
      </c>
      <c r="C456" s="54">
        <v>314</v>
      </c>
    </row>
    <row r="457" spans="1:3" ht="15" x14ac:dyDescent="0.2">
      <c r="A457" s="55"/>
      <c r="C457" s="57"/>
    </row>
    <row r="458" spans="1:3" ht="15.75" thickBot="1" x14ac:dyDescent="0.25">
      <c r="A458" s="54">
        <v>325</v>
      </c>
      <c r="C458" s="54">
        <v>314</v>
      </c>
    </row>
    <row r="459" spans="1:3" ht="15" x14ac:dyDescent="0.2">
      <c r="A459" s="55"/>
      <c r="C459" s="57"/>
    </row>
    <row r="460" spans="1:3" ht="15.75" thickBot="1" x14ac:dyDescent="0.25">
      <c r="A460" s="54">
        <v>326</v>
      </c>
      <c r="C460" s="54">
        <v>315</v>
      </c>
    </row>
    <row r="461" spans="1:3" ht="15" x14ac:dyDescent="0.2">
      <c r="A461" s="55"/>
      <c r="C461" s="57"/>
    </row>
    <row r="462" spans="1:3" ht="15.75" thickBot="1" x14ac:dyDescent="0.25">
      <c r="A462" s="54">
        <v>327</v>
      </c>
      <c r="C462" s="54">
        <v>315</v>
      </c>
    </row>
    <row r="463" spans="1:3" ht="15" x14ac:dyDescent="0.2">
      <c r="A463" s="55"/>
      <c r="C463" s="57"/>
    </row>
    <row r="464" spans="1:3" ht="15.75" thickBot="1" x14ac:dyDescent="0.25">
      <c r="A464" s="54">
        <v>328</v>
      </c>
      <c r="C464" s="54">
        <v>315</v>
      </c>
    </row>
    <row r="465" spans="1:3" ht="15" x14ac:dyDescent="0.2">
      <c r="A465" s="55"/>
      <c r="C465" s="57"/>
    </row>
    <row r="466" spans="1:3" ht="15.75" thickBot="1" x14ac:dyDescent="0.25">
      <c r="A466" s="54">
        <v>329</v>
      </c>
      <c r="C466" s="54">
        <v>316</v>
      </c>
    </row>
    <row r="467" spans="1:3" ht="15" x14ac:dyDescent="0.2">
      <c r="A467" s="55"/>
      <c r="C467" s="57"/>
    </row>
    <row r="468" spans="1:3" ht="15.75" thickBot="1" x14ac:dyDescent="0.25">
      <c r="A468" s="54">
        <v>330</v>
      </c>
      <c r="C468" s="54">
        <v>316</v>
      </c>
    </row>
    <row r="469" spans="1:3" ht="15" x14ac:dyDescent="0.2">
      <c r="A469" s="55"/>
      <c r="C469" s="57"/>
    </row>
    <row r="470" spans="1:3" ht="15.75" thickBot="1" x14ac:dyDescent="0.25">
      <c r="A470" s="54">
        <v>331</v>
      </c>
      <c r="C470" s="54">
        <v>316</v>
      </c>
    </row>
    <row r="471" spans="1:3" ht="15" x14ac:dyDescent="0.2">
      <c r="A471" s="55"/>
      <c r="C471" s="57"/>
    </row>
    <row r="472" spans="1:3" ht="15.75" thickBot="1" x14ac:dyDescent="0.25">
      <c r="A472" s="54">
        <v>332</v>
      </c>
      <c r="C472" s="54">
        <v>316</v>
      </c>
    </row>
    <row r="473" spans="1:3" ht="15" x14ac:dyDescent="0.2">
      <c r="A473" s="55"/>
      <c r="C473" s="57"/>
    </row>
    <row r="474" spans="1:3" ht="15.75" thickBot="1" x14ac:dyDescent="0.25">
      <c r="A474" s="54">
        <v>333</v>
      </c>
      <c r="C474" s="54">
        <v>316</v>
      </c>
    </row>
    <row r="475" spans="1:3" ht="15" x14ac:dyDescent="0.2">
      <c r="A475" s="55"/>
      <c r="C475" s="57"/>
    </row>
    <row r="476" spans="1:3" ht="15.75" thickBot="1" x14ac:dyDescent="0.25">
      <c r="A476" s="54">
        <v>334</v>
      </c>
      <c r="C476" s="54">
        <v>317</v>
      </c>
    </row>
    <row r="477" spans="1:3" ht="15" x14ac:dyDescent="0.2">
      <c r="A477" s="55"/>
      <c r="C477" s="57"/>
    </row>
    <row r="478" spans="1:3" ht="15.75" thickBot="1" x14ac:dyDescent="0.25">
      <c r="A478" s="54">
        <v>335</v>
      </c>
      <c r="C478" s="54">
        <v>317</v>
      </c>
    </row>
    <row r="479" spans="1:3" ht="15" x14ac:dyDescent="0.2">
      <c r="A479" s="55"/>
      <c r="C479" s="57"/>
    </row>
    <row r="480" spans="1:3" ht="15.75" thickBot="1" x14ac:dyDescent="0.25">
      <c r="A480" s="54">
        <v>336</v>
      </c>
      <c r="C480" s="54">
        <v>318</v>
      </c>
    </row>
    <row r="481" spans="1:3" ht="15" x14ac:dyDescent="0.2">
      <c r="A481" s="55"/>
      <c r="C481" s="57"/>
    </row>
    <row r="482" spans="1:3" ht="15.75" thickBot="1" x14ac:dyDescent="0.25">
      <c r="A482" s="54">
        <v>337</v>
      </c>
      <c r="C482" s="54">
        <v>319</v>
      </c>
    </row>
    <row r="483" spans="1:3" ht="15" x14ac:dyDescent="0.2">
      <c r="A483" s="55"/>
      <c r="C483" s="57"/>
    </row>
    <row r="484" spans="1:3" ht="15.75" thickBot="1" x14ac:dyDescent="0.25">
      <c r="A484" s="54">
        <v>338</v>
      </c>
      <c r="C484" s="54">
        <v>319</v>
      </c>
    </row>
    <row r="485" spans="1:3" ht="15" x14ac:dyDescent="0.2">
      <c r="A485" s="55"/>
      <c r="C485" s="57"/>
    </row>
    <row r="486" spans="1:3" ht="15.75" thickBot="1" x14ac:dyDescent="0.25">
      <c r="A486" s="54">
        <v>339</v>
      </c>
      <c r="C486" s="54">
        <v>320</v>
      </c>
    </row>
    <row r="487" spans="1:3" ht="15" x14ac:dyDescent="0.2">
      <c r="A487" s="55"/>
      <c r="C487" s="57"/>
    </row>
    <row r="488" spans="1:3" ht="15.75" thickBot="1" x14ac:dyDescent="0.25">
      <c r="A488" s="54">
        <v>340</v>
      </c>
      <c r="C488" s="54">
        <v>321</v>
      </c>
    </row>
    <row r="489" spans="1:3" ht="15" x14ac:dyDescent="0.2">
      <c r="A489" s="55"/>
      <c r="C489" s="57"/>
    </row>
    <row r="490" spans="1:3" ht="15.75" thickBot="1" x14ac:dyDescent="0.25">
      <c r="A490" s="54">
        <v>341</v>
      </c>
      <c r="C490" s="54">
        <v>322</v>
      </c>
    </row>
    <row r="491" spans="1:3" ht="15" x14ac:dyDescent="0.2">
      <c r="A491" s="55"/>
      <c r="C491" s="57"/>
    </row>
    <row r="492" spans="1:3" ht="15.75" thickBot="1" x14ac:dyDescent="0.25">
      <c r="A492" s="54">
        <v>342</v>
      </c>
      <c r="C492" s="54">
        <v>323</v>
      </c>
    </row>
    <row r="493" spans="1:3" ht="15" x14ac:dyDescent="0.2">
      <c r="A493" s="55"/>
      <c r="C493" s="57"/>
    </row>
    <row r="494" spans="1:3" ht="15.75" thickBot="1" x14ac:dyDescent="0.25">
      <c r="A494" s="54">
        <v>343</v>
      </c>
      <c r="C494" s="54">
        <v>324</v>
      </c>
    </row>
    <row r="495" spans="1:3" ht="15" x14ac:dyDescent="0.2">
      <c r="A495" s="55"/>
      <c r="C495" s="57"/>
    </row>
    <row r="496" spans="1:3" ht="15.75" thickBot="1" x14ac:dyDescent="0.25">
      <c r="A496" s="54">
        <v>344</v>
      </c>
      <c r="C496" s="54">
        <v>324</v>
      </c>
    </row>
    <row r="497" spans="1:3" ht="15" x14ac:dyDescent="0.2">
      <c r="A497" s="55"/>
      <c r="C497" s="57"/>
    </row>
    <row r="498" spans="1:3" ht="15.75" thickBot="1" x14ac:dyDescent="0.25">
      <c r="A498" s="54">
        <v>345</v>
      </c>
      <c r="C498" s="54">
        <v>324</v>
      </c>
    </row>
    <row r="499" spans="1:3" ht="15" x14ac:dyDescent="0.2">
      <c r="A499" s="55"/>
      <c r="C499" s="57"/>
    </row>
    <row r="500" spans="1:3" ht="15.75" thickBot="1" x14ac:dyDescent="0.25">
      <c r="A500" s="54">
        <v>346</v>
      </c>
      <c r="C500" s="54">
        <v>324</v>
      </c>
    </row>
    <row r="501" spans="1:3" ht="15" x14ac:dyDescent="0.2">
      <c r="A501" s="55"/>
      <c r="C501" s="57"/>
    </row>
    <row r="502" spans="1:3" ht="15.75" thickBot="1" x14ac:dyDescent="0.25">
      <c r="A502" s="54">
        <v>347</v>
      </c>
      <c r="C502" s="54">
        <v>325</v>
      </c>
    </row>
    <row r="503" spans="1:3" ht="15" x14ac:dyDescent="0.2">
      <c r="A503" s="55"/>
      <c r="C503" s="57"/>
    </row>
    <row r="504" spans="1:3" ht="15.75" thickBot="1" x14ac:dyDescent="0.25">
      <c r="A504" s="54">
        <v>348</v>
      </c>
      <c r="C504" s="54">
        <v>326</v>
      </c>
    </row>
    <row r="505" spans="1:3" ht="15" x14ac:dyDescent="0.2">
      <c r="A505" s="55"/>
      <c r="C505" s="57"/>
    </row>
    <row r="506" spans="1:3" ht="15.75" thickBot="1" x14ac:dyDescent="0.25">
      <c r="A506" s="54">
        <v>349</v>
      </c>
      <c r="C506" s="54">
        <v>327</v>
      </c>
    </row>
    <row r="507" spans="1:3" ht="15" x14ac:dyDescent="0.2">
      <c r="A507" s="55"/>
      <c r="C507" s="57"/>
    </row>
    <row r="508" spans="1:3" ht="15.75" thickBot="1" x14ac:dyDescent="0.25">
      <c r="A508" s="54">
        <v>350</v>
      </c>
      <c r="C508" s="54">
        <v>327</v>
      </c>
    </row>
    <row r="509" spans="1:3" ht="15" x14ac:dyDescent="0.2">
      <c r="A509" s="55"/>
      <c r="C509" s="57"/>
    </row>
    <row r="510" spans="1:3" ht="15.75" thickBot="1" x14ac:dyDescent="0.25">
      <c r="A510" s="54">
        <v>351</v>
      </c>
      <c r="C510" s="54">
        <v>328</v>
      </c>
    </row>
    <row r="511" spans="1:3" ht="15" x14ac:dyDescent="0.2">
      <c r="A511" s="55"/>
      <c r="C511" s="57"/>
    </row>
    <row r="512" spans="1:3" ht="15.75" thickBot="1" x14ac:dyDescent="0.25">
      <c r="A512" s="54">
        <v>352</v>
      </c>
      <c r="C512" s="54">
        <v>329</v>
      </c>
    </row>
    <row r="513" spans="1:3" ht="15" x14ac:dyDescent="0.2">
      <c r="A513" s="55"/>
      <c r="C513" s="57"/>
    </row>
    <row r="514" spans="1:3" ht="15.75" thickBot="1" x14ac:dyDescent="0.25">
      <c r="A514" s="54">
        <v>353</v>
      </c>
      <c r="C514" s="54">
        <v>329</v>
      </c>
    </row>
    <row r="515" spans="1:3" ht="15" x14ac:dyDescent="0.2">
      <c r="A515" s="55"/>
      <c r="C515" s="57"/>
    </row>
    <row r="516" spans="1:3" ht="15.75" thickBot="1" x14ac:dyDescent="0.25">
      <c r="A516" s="54">
        <v>354</v>
      </c>
      <c r="C516" s="54">
        <v>330</v>
      </c>
    </row>
    <row r="517" spans="1:3" ht="15" x14ac:dyDescent="0.2">
      <c r="A517" s="55"/>
      <c r="C517" s="57"/>
    </row>
    <row r="518" spans="1:3" ht="15.75" thickBot="1" x14ac:dyDescent="0.25">
      <c r="A518" s="54">
        <v>355</v>
      </c>
      <c r="C518" s="54">
        <v>331</v>
      </c>
    </row>
    <row r="519" spans="1:3" ht="15" x14ac:dyDescent="0.2">
      <c r="A519" s="55"/>
      <c r="C519" s="57"/>
    </row>
    <row r="520" spans="1:3" ht="15.75" thickBot="1" x14ac:dyDescent="0.25">
      <c r="A520" s="54">
        <v>356</v>
      </c>
      <c r="C520" s="54">
        <v>332</v>
      </c>
    </row>
    <row r="521" spans="1:3" ht="15" x14ac:dyDescent="0.2">
      <c r="A521" s="55"/>
      <c r="C521" s="57"/>
    </row>
    <row r="522" spans="1:3" ht="15.75" thickBot="1" x14ac:dyDescent="0.25">
      <c r="A522" s="54">
        <v>357</v>
      </c>
      <c r="C522" s="54">
        <v>332</v>
      </c>
    </row>
    <row r="523" spans="1:3" ht="15" x14ac:dyDescent="0.2">
      <c r="A523" s="55"/>
      <c r="C523" s="57"/>
    </row>
    <row r="524" spans="1:3" ht="15.75" thickBot="1" x14ac:dyDescent="0.25">
      <c r="A524" s="54">
        <v>358</v>
      </c>
      <c r="C524" s="54">
        <v>333</v>
      </c>
    </row>
    <row r="525" spans="1:3" ht="15" x14ac:dyDescent="0.2">
      <c r="A525" s="55"/>
      <c r="C525" s="57"/>
    </row>
    <row r="526" spans="1:3" ht="15.75" thickBot="1" x14ac:dyDescent="0.25">
      <c r="A526" s="54">
        <v>359</v>
      </c>
      <c r="C526" s="54">
        <v>334</v>
      </c>
    </row>
    <row r="527" spans="1:3" ht="15" x14ac:dyDescent="0.2">
      <c r="A527" s="55"/>
      <c r="C527" s="57"/>
    </row>
    <row r="528" spans="1:3" ht="15.75" thickBot="1" x14ac:dyDescent="0.25">
      <c r="A528" s="54">
        <v>360</v>
      </c>
      <c r="C528" s="54">
        <v>335</v>
      </c>
    </row>
    <row r="529" spans="1:3" ht="15" x14ac:dyDescent="0.2">
      <c r="A529" s="55"/>
      <c r="C529" s="57"/>
    </row>
    <row r="530" spans="1:3" ht="15.75" thickBot="1" x14ac:dyDescent="0.25">
      <c r="A530" s="54">
        <v>361</v>
      </c>
      <c r="C530" s="54">
        <v>335</v>
      </c>
    </row>
    <row r="531" spans="1:3" ht="15" x14ac:dyDescent="0.2">
      <c r="A531" s="55"/>
      <c r="C531" s="57"/>
    </row>
    <row r="532" spans="1:3" ht="15.75" thickBot="1" x14ac:dyDescent="0.25">
      <c r="A532" s="54">
        <v>362</v>
      </c>
      <c r="C532" s="54">
        <v>336</v>
      </c>
    </row>
    <row r="533" spans="1:3" ht="15" x14ac:dyDescent="0.2">
      <c r="A533" s="55"/>
      <c r="C533" s="57"/>
    </row>
    <row r="534" spans="1:3" ht="15.75" thickBot="1" x14ac:dyDescent="0.25">
      <c r="A534" s="54">
        <v>363</v>
      </c>
      <c r="C534" s="54">
        <v>337</v>
      </c>
    </row>
    <row r="535" spans="1:3" ht="15" x14ac:dyDescent="0.2">
      <c r="A535" s="55"/>
      <c r="C535" s="57"/>
    </row>
    <row r="536" spans="1:3" ht="15.75" thickBot="1" x14ac:dyDescent="0.25">
      <c r="A536" s="54">
        <v>364</v>
      </c>
      <c r="C536" s="54">
        <v>338</v>
      </c>
    </row>
    <row r="537" spans="1:3" ht="15" x14ac:dyDescent="0.2">
      <c r="A537" s="55"/>
      <c r="C537" s="57"/>
    </row>
    <row r="538" spans="1:3" ht="15.75" thickBot="1" x14ac:dyDescent="0.25">
      <c r="A538" s="54">
        <v>365</v>
      </c>
      <c r="C538" s="54">
        <v>338</v>
      </c>
    </row>
    <row r="539" spans="1:3" ht="15" x14ac:dyDescent="0.2">
      <c r="A539" s="55"/>
      <c r="C539" s="57"/>
    </row>
    <row r="540" spans="1:3" ht="15.75" thickBot="1" x14ac:dyDescent="0.25">
      <c r="A540" s="54">
        <v>366</v>
      </c>
      <c r="C540" s="54">
        <v>339</v>
      </c>
    </row>
    <row r="541" spans="1:3" ht="15" x14ac:dyDescent="0.2">
      <c r="A541" s="55"/>
      <c r="C541" s="57"/>
    </row>
    <row r="542" spans="1:3" ht="15.75" thickBot="1" x14ac:dyDescent="0.25">
      <c r="A542" s="54">
        <v>367</v>
      </c>
      <c r="C542" s="54">
        <v>340</v>
      </c>
    </row>
    <row r="543" spans="1:3" ht="15" x14ac:dyDescent="0.2">
      <c r="A543" s="55"/>
      <c r="C543" s="57"/>
    </row>
    <row r="544" spans="1:3" ht="15.75" thickBot="1" x14ac:dyDescent="0.25">
      <c r="A544" s="54">
        <v>368</v>
      </c>
      <c r="C544" s="54">
        <v>341</v>
      </c>
    </row>
    <row r="545" spans="1:3" ht="15" x14ac:dyDescent="0.2">
      <c r="A545" s="55"/>
      <c r="C545" s="57"/>
    </row>
    <row r="546" spans="1:3" ht="15.75" thickBot="1" x14ac:dyDescent="0.25">
      <c r="A546" s="54">
        <v>369</v>
      </c>
      <c r="C546" s="54">
        <v>341</v>
      </c>
    </row>
    <row r="547" spans="1:3" ht="15" x14ac:dyDescent="0.2">
      <c r="A547" s="55"/>
      <c r="C547" s="57"/>
    </row>
    <row r="548" spans="1:3" ht="15.75" thickBot="1" x14ac:dyDescent="0.25">
      <c r="A548" s="54">
        <v>370</v>
      </c>
      <c r="C548" s="54">
        <v>342</v>
      </c>
    </row>
    <row r="549" spans="1:3" ht="15" x14ac:dyDescent="0.2">
      <c r="A549" s="55"/>
      <c r="C549" s="57"/>
    </row>
    <row r="550" spans="1:3" ht="15.75" thickBot="1" x14ac:dyDescent="0.25">
      <c r="A550" s="54">
        <v>371</v>
      </c>
      <c r="C550" s="54">
        <v>343</v>
      </c>
    </row>
    <row r="551" spans="1:3" ht="15" x14ac:dyDescent="0.2">
      <c r="A551" s="55"/>
      <c r="C551" s="57"/>
    </row>
    <row r="552" spans="1:3" ht="15.75" thickBot="1" x14ac:dyDescent="0.25">
      <c r="A552" s="54">
        <v>372</v>
      </c>
      <c r="C552" s="54">
        <v>343</v>
      </c>
    </row>
    <row r="553" spans="1:3" ht="15" x14ac:dyDescent="0.2">
      <c r="A553" s="55"/>
      <c r="C553" s="57"/>
    </row>
    <row r="554" spans="1:3" ht="15.75" thickBot="1" x14ac:dyDescent="0.25">
      <c r="A554" s="54">
        <v>373</v>
      </c>
      <c r="C554" s="54">
        <v>344</v>
      </c>
    </row>
    <row r="555" spans="1:3" ht="15" x14ac:dyDescent="0.2">
      <c r="A555" s="55"/>
      <c r="C555" s="57"/>
    </row>
    <row r="556" spans="1:3" ht="15.75" thickBot="1" x14ac:dyDescent="0.25">
      <c r="A556" s="54">
        <v>374</v>
      </c>
      <c r="C556" s="54">
        <v>345</v>
      </c>
    </row>
    <row r="557" spans="1:3" ht="15" x14ac:dyDescent="0.2">
      <c r="A557" s="55"/>
      <c r="C557" s="57"/>
    </row>
    <row r="558" spans="1:3" ht="15.75" thickBot="1" x14ac:dyDescent="0.25">
      <c r="A558" s="54">
        <v>375</v>
      </c>
      <c r="C558" s="54">
        <v>346</v>
      </c>
    </row>
    <row r="559" spans="1:3" ht="15" x14ac:dyDescent="0.2">
      <c r="A559" s="55"/>
      <c r="C559" s="57"/>
    </row>
    <row r="560" spans="1:3" ht="15.75" thickBot="1" x14ac:dyDescent="0.25">
      <c r="A560" s="54">
        <v>376</v>
      </c>
      <c r="C560" s="54">
        <v>346</v>
      </c>
    </row>
    <row r="561" spans="1:3" ht="15" x14ac:dyDescent="0.2">
      <c r="A561" s="55"/>
      <c r="C561" s="57"/>
    </row>
    <row r="562" spans="1:3" ht="15.75" thickBot="1" x14ac:dyDescent="0.25">
      <c r="A562" s="54">
        <v>377</v>
      </c>
      <c r="C562" s="54">
        <v>347</v>
      </c>
    </row>
    <row r="563" spans="1:3" ht="15" x14ac:dyDescent="0.2">
      <c r="A563" s="55"/>
      <c r="C563" s="57"/>
    </row>
    <row r="564" spans="1:3" ht="15.75" thickBot="1" x14ac:dyDescent="0.25">
      <c r="A564" s="54">
        <v>378</v>
      </c>
      <c r="C564" s="54">
        <v>348</v>
      </c>
    </row>
    <row r="565" spans="1:3" ht="15" x14ac:dyDescent="0.2">
      <c r="A565" s="55"/>
      <c r="C565" s="57"/>
    </row>
    <row r="566" spans="1:3" ht="15.75" thickBot="1" x14ac:dyDescent="0.25">
      <c r="A566" s="54">
        <v>379</v>
      </c>
      <c r="C566" s="54">
        <v>349</v>
      </c>
    </row>
    <row r="567" spans="1:3" ht="15" x14ac:dyDescent="0.2">
      <c r="A567" s="55"/>
      <c r="C567" s="57"/>
    </row>
    <row r="568" spans="1:3" ht="15.75" thickBot="1" x14ac:dyDescent="0.25">
      <c r="A568" s="54">
        <v>380</v>
      </c>
      <c r="C568" s="54">
        <v>350</v>
      </c>
    </row>
    <row r="569" spans="1:3" ht="15" x14ac:dyDescent="0.2">
      <c r="A569" s="55"/>
      <c r="C569" s="57"/>
    </row>
    <row r="570" spans="1:3" ht="15.75" thickBot="1" x14ac:dyDescent="0.25">
      <c r="A570" s="54">
        <v>381</v>
      </c>
      <c r="C570" s="54">
        <v>351</v>
      </c>
    </row>
    <row r="571" spans="1:3" ht="15" x14ac:dyDescent="0.2">
      <c r="A571" s="55"/>
      <c r="C571" s="57"/>
    </row>
    <row r="572" spans="1:3" ht="15.75" thickBot="1" x14ac:dyDescent="0.25">
      <c r="A572" s="54">
        <v>382</v>
      </c>
      <c r="C572" s="54">
        <v>352</v>
      </c>
    </row>
    <row r="573" spans="1:3" ht="15" x14ac:dyDescent="0.2">
      <c r="A573" s="55"/>
      <c r="C573" s="57"/>
    </row>
    <row r="574" spans="1:3" ht="15.75" thickBot="1" x14ac:dyDescent="0.25">
      <c r="A574" s="54">
        <v>383</v>
      </c>
      <c r="C574" s="54">
        <v>352</v>
      </c>
    </row>
    <row r="575" spans="1:3" ht="15" x14ac:dyDescent="0.2">
      <c r="A575" s="55"/>
      <c r="C575" s="57"/>
    </row>
    <row r="576" spans="1:3" ht="15.75" thickBot="1" x14ac:dyDescent="0.25">
      <c r="A576" s="54">
        <v>384</v>
      </c>
      <c r="C576" s="54">
        <v>352</v>
      </c>
    </row>
    <row r="577" spans="1:3" ht="15" x14ac:dyDescent="0.2">
      <c r="A577" s="55"/>
      <c r="C577" s="57"/>
    </row>
    <row r="578" spans="1:3" ht="15.75" thickBot="1" x14ac:dyDescent="0.25">
      <c r="A578" s="54">
        <v>385</v>
      </c>
      <c r="C578" s="54">
        <v>353</v>
      </c>
    </row>
    <row r="579" spans="1:3" ht="15" x14ac:dyDescent="0.2">
      <c r="A579" s="55"/>
      <c r="C579" s="57"/>
    </row>
    <row r="580" spans="1:3" ht="15.75" thickBot="1" x14ac:dyDescent="0.25">
      <c r="A580" s="54">
        <v>386</v>
      </c>
      <c r="C580" s="54">
        <v>354</v>
      </c>
    </row>
    <row r="581" spans="1:3" ht="15" x14ac:dyDescent="0.2">
      <c r="A581" s="55"/>
      <c r="C581" s="57"/>
    </row>
    <row r="582" spans="1:3" ht="15.75" thickBot="1" x14ac:dyDescent="0.25">
      <c r="A582" s="54">
        <v>387</v>
      </c>
      <c r="C582" s="54">
        <v>354</v>
      </c>
    </row>
    <row r="583" spans="1:3" ht="15" x14ac:dyDescent="0.2">
      <c r="A583" s="55"/>
      <c r="C583" s="57"/>
    </row>
    <row r="584" spans="1:3" ht="15.75" thickBot="1" x14ac:dyDescent="0.25">
      <c r="A584" s="54">
        <v>388</v>
      </c>
      <c r="C584" s="54">
        <v>355</v>
      </c>
    </row>
    <row r="585" spans="1:3" ht="15" x14ac:dyDescent="0.2">
      <c r="A585" s="55"/>
      <c r="C585" s="57"/>
    </row>
    <row r="586" spans="1:3" ht="15.75" thickBot="1" x14ac:dyDescent="0.25">
      <c r="A586" s="54">
        <v>389</v>
      </c>
      <c r="C586" s="54">
        <v>356</v>
      </c>
    </row>
    <row r="587" spans="1:3" ht="15" x14ac:dyDescent="0.2">
      <c r="A587" s="55"/>
      <c r="C587" s="57"/>
    </row>
    <row r="588" spans="1:3" ht="15.75" thickBot="1" x14ac:dyDescent="0.25">
      <c r="A588" s="54">
        <v>390</v>
      </c>
      <c r="C588" s="54">
        <v>357</v>
      </c>
    </row>
    <row r="589" spans="1:3" ht="15" x14ac:dyDescent="0.2">
      <c r="A589" s="55"/>
      <c r="C589" s="57"/>
    </row>
    <row r="590" spans="1:3" ht="15.75" thickBot="1" x14ac:dyDescent="0.25">
      <c r="A590" s="54">
        <v>391</v>
      </c>
      <c r="C590" s="54">
        <v>357</v>
      </c>
    </row>
    <row r="591" spans="1:3" ht="15" x14ac:dyDescent="0.2">
      <c r="A591" s="55"/>
      <c r="C591" s="57"/>
    </row>
    <row r="592" spans="1:3" ht="15.75" thickBot="1" x14ac:dyDescent="0.25">
      <c r="A592" s="54">
        <v>392</v>
      </c>
      <c r="C592" s="54">
        <v>357</v>
      </c>
    </row>
    <row r="593" spans="1:3" ht="15" x14ac:dyDescent="0.2">
      <c r="A593" s="55"/>
      <c r="C593" s="57"/>
    </row>
    <row r="594" spans="1:3" ht="15.75" thickBot="1" x14ac:dyDescent="0.25">
      <c r="A594" s="54">
        <v>393</v>
      </c>
      <c r="C594" s="54">
        <v>358</v>
      </c>
    </row>
    <row r="595" spans="1:3" ht="15" x14ac:dyDescent="0.2">
      <c r="A595" s="55"/>
      <c r="C595" s="57"/>
    </row>
    <row r="596" spans="1:3" ht="15.75" thickBot="1" x14ac:dyDescent="0.25">
      <c r="A596" s="54">
        <v>394</v>
      </c>
      <c r="C596" s="54">
        <v>359</v>
      </c>
    </row>
    <row r="597" spans="1:3" ht="15" x14ac:dyDescent="0.2">
      <c r="A597" s="55"/>
      <c r="C597" s="57"/>
    </row>
    <row r="598" spans="1:3" ht="15.75" thickBot="1" x14ac:dyDescent="0.25">
      <c r="A598" s="54">
        <v>395</v>
      </c>
      <c r="C598" s="54">
        <v>359</v>
      </c>
    </row>
    <row r="599" spans="1:3" ht="15" x14ac:dyDescent="0.2">
      <c r="A599" s="55"/>
      <c r="C599" s="57"/>
    </row>
    <row r="600" spans="1:3" ht="15.75" thickBot="1" x14ac:dyDescent="0.25">
      <c r="A600" s="54">
        <v>396</v>
      </c>
      <c r="C600" s="54">
        <v>360</v>
      </c>
    </row>
    <row r="601" spans="1:3" ht="15" x14ac:dyDescent="0.2">
      <c r="A601" s="55"/>
      <c r="C601" s="57"/>
    </row>
    <row r="602" spans="1:3" ht="15.75" thickBot="1" x14ac:dyDescent="0.25">
      <c r="A602" s="54">
        <v>397</v>
      </c>
      <c r="C602" s="54">
        <v>361</v>
      </c>
    </row>
    <row r="603" spans="1:3" ht="15" x14ac:dyDescent="0.2">
      <c r="A603" s="55"/>
      <c r="C603" s="57"/>
    </row>
    <row r="604" spans="1:3" ht="15.75" thickBot="1" x14ac:dyDescent="0.25">
      <c r="A604" s="54">
        <v>398</v>
      </c>
      <c r="C604" s="54">
        <v>362</v>
      </c>
    </row>
    <row r="605" spans="1:3" ht="15" x14ac:dyDescent="0.2">
      <c r="A605" s="55"/>
      <c r="C605" s="57"/>
    </row>
    <row r="606" spans="1:3" ht="15.75" thickBot="1" x14ac:dyDescent="0.25">
      <c r="A606" s="54">
        <v>399</v>
      </c>
      <c r="C606" s="54">
        <v>362</v>
      </c>
    </row>
    <row r="607" spans="1:3" ht="15" x14ac:dyDescent="0.2">
      <c r="A607" s="55"/>
      <c r="C607" s="57"/>
    </row>
    <row r="608" spans="1:3" ht="15.75" thickBot="1" x14ac:dyDescent="0.25">
      <c r="A608" s="54">
        <v>400</v>
      </c>
      <c r="C608" s="54">
        <v>363</v>
      </c>
    </row>
    <row r="609" spans="1:3" ht="15" x14ac:dyDescent="0.2">
      <c r="A609" s="55"/>
      <c r="C609" s="57"/>
    </row>
    <row r="610" spans="1:3" ht="15.75" thickBot="1" x14ac:dyDescent="0.25">
      <c r="A610" s="54">
        <v>401</v>
      </c>
      <c r="C610" s="54">
        <v>363</v>
      </c>
    </row>
    <row r="611" spans="1:3" ht="15" x14ac:dyDescent="0.2">
      <c r="A611" s="55"/>
      <c r="C611" s="57"/>
    </row>
    <row r="612" spans="1:3" ht="15.75" thickBot="1" x14ac:dyDescent="0.25">
      <c r="A612" s="54">
        <v>402</v>
      </c>
      <c r="C612" s="54">
        <v>364</v>
      </c>
    </row>
    <row r="613" spans="1:3" ht="15" x14ac:dyDescent="0.2">
      <c r="A613" s="55"/>
      <c r="C613" s="57"/>
    </row>
    <row r="614" spans="1:3" ht="15.75" thickBot="1" x14ac:dyDescent="0.25">
      <c r="A614" s="54">
        <v>403</v>
      </c>
      <c r="C614" s="54">
        <v>364</v>
      </c>
    </row>
    <row r="615" spans="1:3" ht="15" x14ac:dyDescent="0.2">
      <c r="A615" s="55"/>
      <c r="C615" s="57"/>
    </row>
    <row r="616" spans="1:3" ht="15.75" thickBot="1" x14ac:dyDescent="0.25">
      <c r="A616" s="54">
        <v>404</v>
      </c>
      <c r="C616" s="54">
        <v>365</v>
      </c>
    </row>
    <row r="617" spans="1:3" ht="15" x14ac:dyDescent="0.2">
      <c r="A617" s="55"/>
      <c r="C617" s="57"/>
    </row>
    <row r="618" spans="1:3" ht="15.75" thickBot="1" x14ac:dyDescent="0.25">
      <c r="A618" s="54">
        <v>405</v>
      </c>
      <c r="C618" s="54">
        <v>366</v>
      </c>
    </row>
    <row r="619" spans="1:3" ht="15" x14ac:dyDescent="0.2">
      <c r="A619" s="55"/>
      <c r="C619" s="57"/>
    </row>
    <row r="620" spans="1:3" ht="15.75" thickBot="1" x14ac:dyDescent="0.25">
      <c r="A620" s="54">
        <v>406</v>
      </c>
      <c r="C620" s="54">
        <v>366</v>
      </c>
    </row>
    <row r="621" spans="1:3" ht="15" x14ac:dyDescent="0.2">
      <c r="A621" s="55"/>
      <c r="C621" s="57"/>
    </row>
    <row r="622" spans="1:3" ht="15.75" thickBot="1" x14ac:dyDescent="0.25">
      <c r="A622" s="54">
        <v>407</v>
      </c>
      <c r="C622" s="54">
        <v>367</v>
      </c>
    </row>
    <row r="623" spans="1:3" ht="15" x14ac:dyDescent="0.2">
      <c r="A623" s="55"/>
      <c r="C623" s="57"/>
    </row>
    <row r="624" spans="1:3" ht="15.75" thickBot="1" x14ac:dyDescent="0.25">
      <c r="A624" s="54">
        <v>408</v>
      </c>
      <c r="C624" s="54">
        <v>367</v>
      </c>
    </row>
    <row r="625" spans="1:3" ht="15" x14ac:dyDescent="0.2">
      <c r="A625" s="55"/>
      <c r="C625" s="57"/>
    </row>
    <row r="626" spans="1:3" ht="15.75" thickBot="1" x14ac:dyDescent="0.25">
      <c r="A626" s="54">
        <v>409</v>
      </c>
      <c r="C626" s="54">
        <v>368</v>
      </c>
    </row>
    <row r="627" spans="1:3" ht="15" x14ac:dyDescent="0.2">
      <c r="A627" s="55"/>
      <c r="C627" s="57"/>
    </row>
    <row r="628" spans="1:3" ht="15.75" thickBot="1" x14ac:dyDescent="0.25">
      <c r="A628" s="54">
        <v>410</v>
      </c>
      <c r="C628" s="54">
        <v>368</v>
      </c>
    </row>
    <row r="629" spans="1:3" ht="15" x14ac:dyDescent="0.2">
      <c r="A629" s="55"/>
      <c r="C629" s="57"/>
    </row>
    <row r="630" spans="1:3" ht="15.75" thickBot="1" x14ac:dyDescent="0.25">
      <c r="A630" s="54">
        <v>411</v>
      </c>
      <c r="C630" s="54">
        <v>368</v>
      </c>
    </row>
    <row r="631" spans="1:3" ht="15" x14ac:dyDescent="0.2">
      <c r="A631" s="55"/>
      <c r="C631" s="57"/>
    </row>
    <row r="632" spans="1:3" ht="15.75" thickBot="1" x14ac:dyDescent="0.25">
      <c r="A632" s="54">
        <v>412</v>
      </c>
      <c r="C632" s="54">
        <v>368</v>
      </c>
    </row>
    <row r="633" spans="1:3" ht="15" x14ac:dyDescent="0.2">
      <c r="A633" s="55"/>
      <c r="C633" s="57"/>
    </row>
    <row r="634" spans="1:3" ht="15.75" thickBot="1" x14ac:dyDescent="0.25">
      <c r="A634" s="54">
        <v>413</v>
      </c>
      <c r="C634" s="54">
        <v>369</v>
      </c>
    </row>
    <row r="635" spans="1:3" ht="15" x14ac:dyDescent="0.2">
      <c r="A635" s="55"/>
      <c r="C635" s="57"/>
    </row>
    <row r="636" spans="1:3" ht="15.75" thickBot="1" x14ac:dyDescent="0.25">
      <c r="A636" s="54">
        <v>414</v>
      </c>
      <c r="C636" s="54">
        <v>369</v>
      </c>
    </row>
    <row r="637" spans="1:3" ht="15" x14ac:dyDescent="0.2">
      <c r="A637" s="55"/>
      <c r="C637" s="57"/>
    </row>
    <row r="638" spans="1:3" ht="15.75" thickBot="1" x14ac:dyDescent="0.25">
      <c r="A638" s="54">
        <v>415</v>
      </c>
      <c r="C638" s="54">
        <v>369</v>
      </c>
    </row>
    <row r="639" spans="1:3" ht="15" x14ac:dyDescent="0.2">
      <c r="A639" s="55"/>
      <c r="C639" s="57"/>
    </row>
    <row r="640" spans="1:3" ht="15.75" thickBot="1" x14ac:dyDescent="0.25">
      <c r="A640" s="54">
        <v>416</v>
      </c>
      <c r="C640" s="54">
        <v>370</v>
      </c>
    </row>
    <row r="641" spans="1:3" ht="15" x14ac:dyDescent="0.2">
      <c r="A641" s="55"/>
      <c r="C641" s="57"/>
    </row>
    <row r="642" spans="1:3" ht="15.75" thickBot="1" x14ac:dyDescent="0.25">
      <c r="A642" s="54">
        <v>417</v>
      </c>
      <c r="C642" s="54">
        <v>371</v>
      </c>
    </row>
    <row r="643" spans="1:3" ht="15" x14ac:dyDescent="0.2">
      <c r="A643" s="55"/>
      <c r="C643" s="57"/>
    </row>
    <row r="644" spans="1:3" ht="15.75" thickBot="1" x14ac:dyDescent="0.25">
      <c r="A644" s="54">
        <v>418</v>
      </c>
      <c r="C644" s="54">
        <v>371</v>
      </c>
    </row>
    <row r="645" spans="1:3" ht="15" x14ac:dyDescent="0.2">
      <c r="A645" s="55"/>
      <c r="C645" s="57"/>
    </row>
    <row r="646" spans="1:3" ht="15.75" thickBot="1" x14ac:dyDescent="0.25">
      <c r="A646" s="54">
        <v>419</v>
      </c>
      <c r="C646" s="54">
        <v>372</v>
      </c>
    </row>
    <row r="647" spans="1:3" ht="15" x14ac:dyDescent="0.2">
      <c r="A647" s="55"/>
      <c r="C647" s="57"/>
    </row>
    <row r="648" spans="1:3" ht="15.75" thickBot="1" x14ac:dyDescent="0.25">
      <c r="A648" s="54">
        <v>420</v>
      </c>
      <c r="C648" s="54">
        <v>373</v>
      </c>
    </row>
    <row r="649" spans="1:3" ht="15" x14ac:dyDescent="0.2">
      <c r="A649" s="55"/>
      <c r="C649" s="57"/>
    </row>
    <row r="650" spans="1:3" ht="15.75" thickBot="1" x14ac:dyDescent="0.25">
      <c r="A650" s="54">
        <v>421</v>
      </c>
      <c r="C650" s="54">
        <v>374</v>
      </c>
    </row>
    <row r="651" spans="1:3" ht="15" x14ac:dyDescent="0.2">
      <c r="A651" s="55"/>
      <c r="C651" s="57"/>
    </row>
    <row r="652" spans="1:3" ht="15.75" thickBot="1" x14ac:dyDescent="0.25">
      <c r="A652" s="54">
        <v>422</v>
      </c>
      <c r="C652" s="54">
        <v>375</v>
      </c>
    </row>
    <row r="653" spans="1:3" ht="15" x14ac:dyDescent="0.2">
      <c r="A653" s="55"/>
      <c r="C653" s="57"/>
    </row>
    <row r="654" spans="1:3" ht="15.75" thickBot="1" x14ac:dyDescent="0.25">
      <c r="A654" s="54">
        <v>423</v>
      </c>
      <c r="C654" s="54">
        <v>376</v>
      </c>
    </row>
    <row r="655" spans="1:3" ht="15" x14ac:dyDescent="0.2">
      <c r="A655" s="55"/>
      <c r="C655" s="57"/>
    </row>
    <row r="656" spans="1:3" ht="15.75" thickBot="1" x14ac:dyDescent="0.25">
      <c r="A656" s="54">
        <v>424</v>
      </c>
      <c r="C656" s="54">
        <v>377</v>
      </c>
    </row>
    <row r="657" spans="1:3" ht="15" x14ac:dyDescent="0.2">
      <c r="A657" s="55"/>
      <c r="C657" s="57"/>
    </row>
    <row r="658" spans="1:3" ht="15.75" thickBot="1" x14ac:dyDescent="0.25">
      <c r="A658" s="54">
        <v>425</v>
      </c>
      <c r="C658" s="54">
        <v>377</v>
      </c>
    </row>
    <row r="659" spans="1:3" ht="15" x14ac:dyDescent="0.2">
      <c r="A659" s="55"/>
      <c r="C659" s="57"/>
    </row>
    <row r="660" spans="1:3" ht="15.75" thickBot="1" x14ac:dyDescent="0.25">
      <c r="A660" s="54">
        <v>426</v>
      </c>
      <c r="C660" s="54">
        <v>378</v>
      </c>
    </row>
    <row r="661" spans="1:3" ht="15" x14ac:dyDescent="0.2">
      <c r="A661" s="55"/>
      <c r="C661" s="57"/>
    </row>
    <row r="662" spans="1:3" ht="15.75" thickBot="1" x14ac:dyDescent="0.25">
      <c r="A662" s="54">
        <v>427</v>
      </c>
      <c r="C662" s="54">
        <v>379</v>
      </c>
    </row>
    <row r="663" spans="1:3" ht="15" x14ac:dyDescent="0.2">
      <c r="A663" s="55"/>
      <c r="C663" s="57"/>
    </row>
    <row r="664" spans="1:3" ht="15.75" thickBot="1" x14ac:dyDescent="0.25">
      <c r="A664" s="54">
        <v>428</v>
      </c>
      <c r="C664" s="54">
        <v>379</v>
      </c>
    </row>
    <row r="665" spans="1:3" ht="15" x14ac:dyDescent="0.2">
      <c r="A665" s="55"/>
      <c r="C665" s="57"/>
    </row>
    <row r="666" spans="1:3" ht="15.75" thickBot="1" x14ac:dyDescent="0.25">
      <c r="A666" s="54">
        <v>429</v>
      </c>
      <c r="C666" s="54">
        <v>379</v>
      </c>
    </row>
    <row r="667" spans="1:3" ht="15" x14ac:dyDescent="0.2">
      <c r="A667" s="55"/>
      <c r="C667" s="57"/>
    </row>
    <row r="668" spans="1:3" ht="15.75" thickBot="1" x14ac:dyDescent="0.25">
      <c r="A668" s="54">
        <v>430</v>
      </c>
      <c r="C668" s="54">
        <v>380</v>
      </c>
    </row>
    <row r="669" spans="1:3" ht="15" x14ac:dyDescent="0.2">
      <c r="A669" s="55"/>
      <c r="C669" s="57"/>
    </row>
    <row r="670" spans="1:3" ht="15.75" thickBot="1" x14ac:dyDescent="0.25">
      <c r="A670" s="54">
        <v>431</v>
      </c>
      <c r="C670" s="54">
        <v>381</v>
      </c>
    </row>
    <row r="671" spans="1:3" ht="15" x14ac:dyDescent="0.2">
      <c r="A671" s="55"/>
      <c r="C671" s="57"/>
    </row>
    <row r="672" spans="1:3" ht="15.75" thickBot="1" x14ac:dyDescent="0.25">
      <c r="A672" s="54">
        <v>432</v>
      </c>
      <c r="C672" s="54">
        <v>382</v>
      </c>
    </row>
    <row r="673" spans="1:3" ht="15" x14ac:dyDescent="0.2">
      <c r="A673" s="55"/>
      <c r="C673" s="57"/>
    </row>
    <row r="674" spans="1:3" ht="15.75" thickBot="1" x14ac:dyDescent="0.25">
      <c r="A674" s="54">
        <v>433</v>
      </c>
      <c r="C674" s="54">
        <v>382</v>
      </c>
    </row>
    <row r="675" spans="1:3" ht="15" x14ac:dyDescent="0.2">
      <c r="A675" s="55"/>
      <c r="C675" s="57"/>
    </row>
    <row r="676" spans="1:3" ht="15.75" thickBot="1" x14ac:dyDescent="0.25">
      <c r="A676" s="54">
        <v>434</v>
      </c>
      <c r="C676" s="54">
        <v>383</v>
      </c>
    </row>
    <row r="677" spans="1:3" ht="15" x14ac:dyDescent="0.2">
      <c r="A677" s="55"/>
      <c r="C677" s="57"/>
    </row>
    <row r="678" spans="1:3" ht="15.75" thickBot="1" x14ac:dyDescent="0.25">
      <c r="A678" s="54">
        <v>435</v>
      </c>
      <c r="C678" s="54">
        <v>384</v>
      </c>
    </row>
    <row r="679" spans="1:3" ht="15" x14ac:dyDescent="0.2">
      <c r="A679" s="55"/>
      <c r="C679" s="57"/>
    </row>
    <row r="680" spans="1:3" ht="15.75" thickBot="1" x14ac:dyDescent="0.25">
      <c r="A680" s="54">
        <v>436</v>
      </c>
      <c r="C680" s="54">
        <v>384</v>
      </c>
    </row>
    <row r="681" spans="1:3" ht="15" x14ac:dyDescent="0.2">
      <c r="A681" s="55"/>
      <c r="C681" s="57"/>
    </row>
    <row r="682" spans="1:3" ht="15.75" thickBot="1" x14ac:dyDescent="0.25">
      <c r="A682" s="54">
        <v>437</v>
      </c>
      <c r="C682" s="54">
        <v>385</v>
      </c>
    </row>
    <row r="683" spans="1:3" ht="15" x14ac:dyDescent="0.2">
      <c r="A683" s="55"/>
      <c r="C683" s="57"/>
    </row>
    <row r="684" spans="1:3" ht="15.75" thickBot="1" x14ac:dyDescent="0.25">
      <c r="A684" s="54">
        <v>438</v>
      </c>
      <c r="C684" s="54">
        <v>386</v>
      </c>
    </row>
    <row r="685" spans="1:3" ht="15" x14ac:dyDescent="0.2">
      <c r="A685" s="55"/>
      <c r="C685" s="57"/>
    </row>
    <row r="686" spans="1:3" ht="15.75" thickBot="1" x14ac:dyDescent="0.25">
      <c r="A686" s="54">
        <v>439</v>
      </c>
      <c r="C686" s="54">
        <v>387</v>
      </c>
    </row>
    <row r="687" spans="1:3" ht="15" x14ac:dyDescent="0.2">
      <c r="A687" s="55"/>
      <c r="C687" s="57"/>
    </row>
    <row r="688" spans="1:3" ht="15.75" thickBot="1" x14ac:dyDescent="0.25">
      <c r="A688" s="54">
        <v>440</v>
      </c>
      <c r="C688" s="54">
        <v>387</v>
      </c>
    </row>
    <row r="689" spans="1:3" ht="15" x14ac:dyDescent="0.2">
      <c r="A689" s="55"/>
      <c r="C689" s="57"/>
    </row>
    <row r="690" spans="1:3" ht="15.75" thickBot="1" x14ac:dyDescent="0.25">
      <c r="A690" s="54">
        <v>441</v>
      </c>
      <c r="C690" s="54">
        <v>388</v>
      </c>
    </row>
    <row r="691" spans="1:3" ht="15" x14ac:dyDescent="0.2">
      <c r="A691" s="55"/>
      <c r="C691" s="57"/>
    </row>
    <row r="692" spans="1:3" ht="15.75" thickBot="1" x14ac:dyDescent="0.25">
      <c r="A692" s="54">
        <v>442</v>
      </c>
      <c r="C692" s="54">
        <v>389</v>
      </c>
    </row>
    <row r="693" spans="1:3" ht="15" x14ac:dyDescent="0.2">
      <c r="A693" s="55"/>
      <c r="C693" s="57"/>
    </row>
    <row r="694" spans="1:3" ht="15.75" thickBot="1" x14ac:dyDescent="0.25">
      <c r="A694" s="54">
        <v>443</v>
      </c>
      <c r="C694" s="54">
        <v>390</v>
      </c>
    </row>
    <row r="695" spans="1:3" ht="15" x14ac:dyDescent="0.2">
      <c r="A695" s="55"/>
      <c r="C695" s="57"/>
    </row>
    <row r="696" spans="1:3" ht="15.75" thickBot="1" x14ac:dyDescent="0.25">
      <c r="A696" s="54">
        <v>444</v>
      </c>
      <c r="C696" s="54">
        <v>390</v>
      </c>
    </row>
    <row r="697" spans="1:3" ht="15" x14ac:dyDescent="0.2">
      <c r="A697" s="55"/>
      <c r="C697" s="57"/>
    </row>
    <row r="698" spans="1:3" ht="15.75" thickBot="1" x14ac:dyDescent="0.25">
      <c r="A698" s="54">
        <v>445</v>
      </c>
      <c r="C698" s="54">
        <v>391</v>
      </c>
    </row>
    <row r="699" spans="1:3" ht="15" x14ac:dyDescent="0.2">
      <c r="A699" s="55"/>
      <c r="C699" s="57"/>
    </row>
    <row r="700" spans="1:3" ht="15.75" thickBot="1" x14ac:dyDescent="0.25">
      <c r="A700" s="54">
        <v>446</v>
      </c>
      <c r="C700" s="54">
        <v>392</v>
      </c>
    </row>
    <row r="701" spans="1:3" ht="15" x14ac:dyDescent="0.2">
      <c r="A701" s="55"/>
      <c r="C701" s="57"/>
    </row>
    <row r="702" spans="1:3" ht="15.75" thickBot="1" x14ac:dyDescent="0.25">
      <c r="A702" s="54">
        <v>447</v>
      </c>
      <c r="C702" s="54">
        <v>393</v>
      </c>
    </row>
    <row r="703" spans="1:3" ht="15" x14ac:dyDescent="0.2">
      <c r="A703" s="55"/>
      <c r="C703" s="57"/>
    </row>
    <row r="704" spans="1:3" ht="15.75" thickBot="1" x14ac:dyDescent="0.25">
      <c r="A704" s="54">
        <v>448</v>
      </c>
      <c r="C704" s="54">
        <v>393</v>
      </c>
    </row>
    <row r="705" spans="1:3" ht="15" x14ac:dyDescent="0.2">
      <c r="A705" s="55"/>
      <c r="C705" s="57"/>
    </row>
    <row r="706" spans="1:3" ht="15.75" thickBot="1" x14ac:dyDescent="0.25">
      <c r="A706" s="54">
        <v>449</v>
      </c>
      <c r="C706" s="54">
        <v>394</v>
      </c>
    </row>
    <row r="707" spans="1:3" ht="15" x14ac:dyDescent="0.2">
      <c r="A707" s="55"/>
      <c r="C707" s="57"/>
    </row>
    <row r="708" spans="1:3" ht="15.75" thickBot="1" x14ac:dyDescent="0.25">
      <c r="A708" s="54">
        <v>450</v>
      </c>
      <c r="C708" s="54">
        <v>395</v>
      </c>
    </row>
    <row r="709" spans="1:3" ht="15" x14ac:dyDescent="0.2">
      <c r="A709" s="55"/>
      <c r="C709" s="57"/>
    </row>
    <row r="710" spans="1:3" ht="15.75" thickBot="1" x14ac:dyDescent="0.25">
      <c r="A710" s="54">
        <v>451</v>
      </c>
      <c r="C710" s="54">
        <v>396</v>
      </c>
    </row>
    <row r="711" spans="1:3" ht="15" x14ac:dyDescent="0.2">
      <c r="A711" s="55"/>
      <c r="C711" s="57"/>
    </row>
    <row r="712" spans="1:3" ht="15.75" thickBot="1" x14ac:dyDescent="0.25">
      <c r="A712" s="54">
        <v>452</v>
      </c>
      <c r="C712" s="54">
        <v>396</v>
      </c>
    </row>
    <row r="713" spans="1:3" ht="15" x14ac:dyDescent="0.2">
      <c r="A713" s="55"/>
      <c r="C713" s="57"/>
    </row>
    <row r="714" spans="1:3" ht="15.75" thickBot="1" x14ac:dyDescent="0.25">
      <c r="A714" s="54">
        <v>453</v>
      </c>
      <c r="C714" s="54">
        <v>397</v>
      </c>
    </row>
    <row r="715" spans="1:3" ht="15" x14ac:dyDescent="0.2">
      <c r="A715" s="55"/>
      <c r="C715" s="57"/>
    </row>
    <row r="716" spans="1:3" ht="15.75" thickBot="1" x14ac:dyDescent="0.25">
      <c r="A716" s="54">
        <v>454</v>
      </c>
      <c r="C716" s="54">
        <v>398</v>
      </c>
    </row>
    <row r="717" spans="1:3" ht="15" x14ac:dyDescent="0.2">
      <c r="A717" s="55"/>
      <c r="C717" s="57"/>
    </row>
    <row r="718" spans="1:3" ht="15.75" thickBot="1" x14ac:dyDescent="0.25">
      <c r="A718" s="54">
        <v>455</v>
      </c>
      <c r="C718" s="54">
        <v>398</v>
      </c>
    </row>
    <row r="719" spans="1:3" ht="15" x14ac:dyDescent="0.2">
      <c r="A719" s="55"/>
      <c r="C719" s="57"/>
    </row>
    <row r="720" spans="1:3" ht="15.75" thickBot="1" x14ac:dyDescent="0.25">
      <c r="A720" s="54">
        <v>456</v>
      </c>
      <c r="C720" s="54">
        <v>399</v>
      </c>
    </row>
    <row r="721" spans="1:3" ht="15" x14ac:dyDescent="0.2">
      <c r="A721" s="55"/>
      <c r="C721" s="57"/>
    </row>
    <row r="722" spans="1:3" ht="15.75" thickBot="1" x14ac:dyDescent="0.25">
      <c r="A722" s="54">
        <v>457</v>
      </c>
      <c r="C722" s="54">
        <v>400</v>
      </c>
    </row>
    <row r="723" spans="1:3" ht="15" x14ac:dyDescent="0.2">
      <c r="A723" s="55"/>
      <c r="C723" s="57"/>
    </row>
    <row r="724" spans="1:3" ht="15.75" thickBot="1" x14ac:dyDescent="0.25">
      <c r="A724" s="54">
        <v>458</v>
      </c>
      <c r="C724" s="54">
        <v>401</v>
      </c>
    </row>
    <row r="725" spans="1:3" ht="15" x14ac:dyDescent="0.2">
      <c r="A725" s="55"/>
      <c r="C725" s="57"/>
    </row>
    <row r="726" spans="1:3" ht="15.75" thickBot="1" x14ac:dyDescent="0.25">
      <c r="A726" s="54">
        <v>459</v>
      </c>
      <c r="C726" s="54">
        <v>402</v>
      </c>
    </row>
    <row r="727" spans="1:3" ht="15" x14ac:dyDescent="0.2">
      <c r="A727" s="55"/>
      <c r="C727" s="57"/>
    </row>
    <row r="728" spans="1:3" ht="15.75" thickBot="1" x14ac:dyDescent="0.25">
      <c r="A728" s="54">
        <v>460</v>
      </c>
      <c r="C728" s="54">
        <v>403</v>
      </c>
    </row>
    <row r="729" spans="1:3" ht="15" x14ac:dyDescent="0.2">
      <c r="A729" s="55"/>
      <c r="C729" s="57"/>
    </row>
    <row r="730" spans="1:3" ht="15.75" thickBot="1" x14ac:dyDescent="0.25">
      <c r="A730" s="54">
        <v>461</v>
      </c>
      <c r="C730" s="54">
        <v>404</v>
      </c>
    </row>
    <row r="731" spans="1:3" ht="15" x14ac:dyDescent="0.2">
      <c r="A731" s="55"/>
      <c r="C731" s="57"/>
    </row>
    <row r="732" spans="1:3" ht="15.75" thickBot="1" x14ac:dyDescent="0.25">
      <c r="A732" s="54">
        <v>462</v>
      </c>
      <c r="C732" s="54">
        <v>405</v>
      </c>
    </row>
    <row r="733" spans="1:3" ht="15" x14ac:dyDescent="0.2">
      <c r="A733" s="55"/>
      <c r="C733" s="57"/>
    </row>
    <row r="734" spans="1:3" ht="15.75" thickBot="1" x14ac:dyDescent="0.25">
      <c r="A734" s="54">
        <v>463</v>
      </c>
      <c r="C734" s="54">
        <v>405</v>
      </c>
    </row>
    <row r="735" spans="1:3" ht="15" x14ac:dyDescent="0.2">
      <c r="A735" s="55"/>
      <c r="C735" s="57"/>
    </row>
    <row r="736" spans="1:3" ht="15.75" thickBot="1" x14ac:dyDescent="0.25">
      <c r="A736" s="54">
        <v>464</v>
      </c>
      <c r="C736" s="54">
        <v>406</v>
      </c>
    </row>
    <row r="737" spans="1:3" ht="15" x14ac:dyDescent="0.2">
      <c r="A737" s="55"/>
      <c r="C737" s="57"/>
    </row>
    <row r="738" spans="1:3" ht="15.75" thickBot="1" x14ac:dyDescent="0.25">
      <c r="A738" s="54">
        <v>465</v>
      </c>
      <c r="C738" s="54">
        <v>407</v>
      </c>
    </row>
    <row r="739" spans="1:3" ht="15" x14ac:dyDescent="0.2">
      <c r="A739" s="55"/>
      <c r="C739" s="57"/>
    </row>
    <row r="740" spans="1:3" ht="15.75" thickBot="1" x14ac:dyDescent="0.25">
      <c r="A740" s="54">
        <v>466</v>
      </c>
      <c r="C740" s="54">
        <v>408</v>
      </c>
    </row>
    <row r="741" spans="1:3" ht="15" x14ac:dyDescent="0.2">
      <c r="A741" s="55"/>
      <c r="C741" s="57"/>
    </row>
    <row r="742" spans="1:3" ht="15.75" thickBot="1" x14ac:dyDescent="0.25">
      <c r="A742" s="54">
        <v>467</v>
      </c>
      <c r="C742" s="54">
        <v>408</v>
      </c>
    </row>
    <row r="743" spans="1:3" ht="15" x14ac:dyDescent="0.2">
      <c r="A743" s="55"/>
      <c r="C743" s="57"/>
    </row>
    <row r="744" spans="1:3" ht="15.75" thickBot="1" x14ac:dyDescent="0.25">
      <c r="A744" s="54">
        <v>468</v>
      </c>
      <c r="C744" s="54">
        <v>409</v>
      </c>
    </row>
    <row r="745" spans="1:3" ht="15" x14ac:dyDescent="0.2">
      <c r="A745" s="55"/>
      <c r="C745" s="57"/>
    </row>
    <row r="746" spans="1:3" ht="15.75" thickBot="1" x14ac:dyDescent="0.25">
      <c r="A746" s="54">
        <v>469</v>
      </c>
      <c r="C746" s="54">
        <v>410</v>
      </c>
    </row>
    <row r="747" spans="1:3" ht="15" x14ac:dyDescent="0.2">
      <c r="A747" s="55"/>
      <c r="C747" s="57"/>
    </row>
    <row r="748" spans="1:3" ht="15.75" thickBot="1" x14ac:dyDescent="0.25">
      <c r="A748" s="54">
        <v>470</v>
      </c>
      <c r="C748" s="54">
        <v>411</v>
      </c>
    </row>
    <row r="749" spans="1:3" ht="15" x14ac:dyDescent="0.2">
      <c r="A749" s="55"/>
      <c r="C749" s="57"/>
    </row>
    <row r="750" spans="1:3" ht="15.75" thickBot="1" x14ac:dyDescent="0.25">
      <c r="A750" s="54">
        <v>471</v>
      </c>
      <c r="C750" s="54">
        <v>411</v>
      </c>
    </row>
    <row r="751" spans="1:3" ht="15" x14ac:dyDescent="0.2">
      <c r="A751" s="55"/>
      <c r="C751" s="57"/>
    </row>
    <row r="752" spans="1:3" ht="15.75" thickBot="1" x14ac:dyDescent="0.25">
      <c r="A752" s="54">
        <v>472</v>
      </c>
      <c r="C752" s="54">
        <v>412</v>
      </c>
    </row>
    <row r="753" spans="1:3" ht="15" x14ac:dyDescent="0.2">
      <c r="A753" s="55"/>
      <c r="C753" s="57"/>
    </row>
    <row r="754" spans="1:3" ht="15.75" thickBot="1" x14ac:dyDescent="0.25">
      <c r="A754" s="54">
        <v>473</v>
      </c>
      <c r="C754" s="54">
        <v>412</v>
      </c>
    </row>
    <row r="755" spans="1:3" ht="15" x14ac:dyDescent="0.2">
      <c r="A755" s="55"/>
      <c r="C755" s="57"/>
    </row>
    <row r="756" spans="1:3" ht="15.75" thickBot="1" x14ac:dyDescent="0.25">
      <c r="A756" s="54">
        <v>474</v>
      </c>
      <c r="C756" s="54">
        <v>413</v>
      </c>
    </row>
    <row r="757" spans="1:3" ht="15" x14ac:dyDescent="0.2">
      <c r="A757" s="55"/>
      <c r="C757" s="57"/>
    </row>
    <row r="758" spans="1:3" ht="15.75" thickBot="1" x14ac:dyDescent="0.25">
      <c r="A758" s="54">
        <v>475</v>
      </c>
      <c r="C758" s="54">
        <v>413</v>
      </c>
    </row>
    <row r="759" spans="1:3" ht="15" x14ac:dyDescent="0.2">
      <c r="A759" s="55"/>
      <c r="C759" s="57"/>
    </row>
    <row r="760" spans="1:3" ht="15.75" thickBot="1" x14ac:dyDescent="0.25">
      <c r="A760" s="54">
        <v>476</v>
      </c>
      <c r="C760" s="54">
        <v>414</v>
      </c>
    </row>
    <row r="761" spans="1:3" ht="15" x14ac:dyDescent="0.2">
      <c r="A761" s="55"/>
      <c r="C761" s="57"/>
    </row>
    <row r="762" spans="1:3" ht="15.75" thickBot="1" x14ac:dyDescent="0.25">
      <c r="A762" s="54">
        <v>477</v>
      </c>
      <c r="C762" s="54">
        <v>415</v>
      </c>
    </row>
    <row r="763" spans="1:3" ht="15" x14ac:dyDescent="0.2">
      <c r="A763" s="55"/>
      <c r="C763" s="57"/>
    </row>
    <row r="764" spans="1:3" ht="15.75" thickBot="1" x14ac:dyDescent="0.25">
      <c r="A764" s="54">
        <v>478</v>
      </c>
      <c r="C764" s="54">
        <v>415</v>
      </c>
    </row>
    <row r="765" spans="1:3" ht="15" x14ac:dyDescent="0.2">
      <c r="A765" s="55"/>
      <c r="C765" s="57"/>
    </row>
    <row r="766" spans="1:3" ht="15.75" thickBot="1" x14ac:dyDescent="0.25">
      <c r="A766" s="54">
        <v>479</v>
      </c>
      <c r="C766" s="54">
        <v>416</v>
      </c>
    </row>
    <row r="767" spans="1:3" ht="15" x14ac:dyDescent="0.2">
      <c r="A767" s="55"/>
      <c r="C767" s="57"/>
    </row>
    <row r="768" spans="1:3" ht="15.75" thickBot="1" x14ac:dyDescent="0.25">
      <c r="A768" s="54">
        <v>480</v>
      </c>
      <c r="C768" s="54">
        <v>416</v>
      </c>
    </row>
    <row r="769" spans="1:3" ht="15" x14ac:dyDescent="0.2">
      <c r="A769" s="55"/>
      <c r="C769" s="57"/>
    </row>
    <row r="770" spans="1:3" ht="15.75" thickBot="1" x14ac:dyDescent="0.25">
      <c r="A770" s="54">
        <v>481</v>
      </c>
      <c r="C770" s="54">
        <v>417</v>
      </c>
    </row>
    <row r="771" spans="1:3" ht="15" x14ac:dyDescent="0.2">
      <c r="A771" s="55"/>
      <c r="C771" s="57"/>
    </row>
    <row r="772" spans="1:3" ht="15.75" thickBot="1" x14ac:dyDescent="0.25">
      <c r="A772" s="54">
        <v>482</v>
      </c>
      <c r="C772" s="54">
        <v>417</v>
      </c>
    </row>
    <row r="773" spans="1:3" ht="15" x14ac:dyDescent="0.2">
      <c r="A773" s="55"/>
      <c r="C773" s="57"/>
    </row>
    <row r="774" spans="1:3" ht="15.75" thickBot="1" x14ac:dyDescent="0.25">
      <c r="A774" s="54">
        <v>483</v>
      </c>
      <c r="C774" s="54">
        <v>418</v>
      </c>
    </row>
    <row r="775" spans="1:3" ht="15" x14ac:dyDescent="0.2">
      <c r="A775" s="55"/>
      <c r="C775" s="57"/>
    </row>
    <row r="776" spans="1:3" ht="15.75" thickBot="1" x14ac:dyDescent="0.25">
      <c r="A776" s="54">
        <v>484</v>
      </c>
      <c r="C776" s="54">
        <v>419</v>
      </c>
    </row>
    <row r="777" spans="1:3" ht="15" x14ac:dyDescent="0.2">
      <c r="A777" s="55"/>
      <c r="C777" s="57"/>
    </row>
    <row r="778" spans="1:3" ht="15.75" thickBot="1" x14ac:dyDescent="0.25">
      <c r="A778" s="54">
        <v>485</v>
      </c>
      <c r="C778" s="54">
        <v>420</v>
      </c>
    </row>
    <row r="779" spans="1:3" ht="15" x14ac:dyDescent="0.2">
      <c r="A779" s="55"/>
      <c r="C779" s="57"/>
    </row>
    <row r="780" spans="1:3" ht="15.75" thickBot="1" x14ac:dyDescent="0.25">
      <c r="A780" s="54">
        <v>486</v>
      </c>
      <c r="C780" s="54">
        <v>420</v>
      </c>
    </row>
    <row r="781" spans="1:3" ht="15" x14ac:dyDescent="0.2">
      <c r="A781" s="55"/>
      <c r="C781" s="57"/>
    </row>
    <row r="782" spans="1:3" ht="15.75" thickBot="1" x14ac:dyDescent="0.25">
      <c r="A782" s="54">
        <v>487</v>
      </c>
      <c r="C782" s="54">
        <v>421</v>
      </c>
    </row>
    <row r="783" spans="1:3" ht="15" x14ac:dyDescent="0.2">
      <c r="A783" s="55"/>
      <c r="C783" s="57"/>
    </row>
    <row r="784" spans="1:3" ht="15.75" thickBot="1" x14ac:dyDescent="0.25">
      <c r="A784" s="54">
        <v>488</v>
      </c>
      <c r="C784" s="54">
        <v>422</v>
      </c>
    </row>
    <row r="785" spans="1:3" ht="15" x14ac:dyDescent="0.2">
      <c r="A785" s="55"/>
      <c r="C785" s="57"/>
    </row>
    <row r="786" spans="1:3" ht="15.75" thickBot="1" x14ac:dyDescent="0.25">
      <c r="A786" s="54">
        <v>489</v>
      </c>
      <c r="C786" s="54">
        <v>422</v>
      </c>
    </row>
    <row r="787" spans="1:3" ht="15" x14ac:dyDescent="0.2">
      <c r="A787" s="55"/>
      <c r="C787" s="57"/>
    </row>
    <row r="788" spans="1:3" ht="15.75" thickBot="1" x14ac:dyDescent="0.25">
      <c r="A788" s="54">
        <v>490</v>
      </c>
      <c r="C788" s="54">
        <v>423</v>
      </c>
    </row>
    <row r="789" spans="1:3" ht="15" x14ac:dyDescent="0.2">
      <c r="A789" s="55"/>
      <c r="C789" s="57"/>
    </row>
    <row r="790" spans="1:3" ht="15.75" thickBot="1" x14ac:dyDescent="0.25">
      <c r="A790" s="54">
        <v>491</v>
      </c>
      <c r="C790" s="54">
        <v>424</v>
      </c>
    </row>
    <row r="791" spans="1:3" ht="15" x14ac:dyDescent="0.2">
      <c r="A791" s="55"/>
      <c r="C791" s="57"/>
    </row>
    <row r="792" spans="1:3" ht="15.75" thickBot="1" x14ac:dyDescent="0.25">
      <c r="A792" s="54">
        <v>492</v>
      </c>
      <c r="C792" s="54">
        <v>425</v>
      </c>
    </row>
    <row r="793" spans="1:3" ht="15" x14ac:dyDescent="0.2">
      <c r="A793" s="55"/>
      <c r="C793" s="57"/>
    </row>
    <row r="794" spans="1:3" ht="15.75" thickBot="1" x14ac:dyDescent="0.25">
      <c r="A794" s="54">
        <v>493</v>
      </c>
      <c r="C794" s="54">
        <v>425</v>
      </c>
    </row>
    <row r="795" spans="1:3" ht="15" x14ac:dyDescent="0.2">
      <c r="A795" s="55"/>
      <c r="C795" s="57"/>
    </row>
    <row r="796" spans="1:3" ht="15.75" thickBot="1" x14ac:dyDescent="0.25">
      <c r="A796" s="54">
        <v>494</v>
      </c>
      <c r="C796" s="54">
        <v>426</v>
      </c>
    </row>
    <row r="797" spans="1:3" ht="15" x14ac:dyDescent="0.2">
      <c r="A797" s="55"/>
      <c r="C797" s="57"/>
    </row>
    <row r="798" spans="1:3" ht="15.75" thickBot="1" x14ac:dyDescent="0.25">
      <c r="A798" s="54">
        <v>495</v>
      </c>
      <c r="C798" s="54">
        <v>427</v>
      </c>
    </row>
    <row r="799" spans="1:3" ht="15" x14ac:dyDescent="0.2">
      <c r="A799" s="55"/>
      <c r="C799" s="57"/>
    </row>
    <row r="800" spans="1:3" ht="15.75" thickBot="1" x14ac:dyDescent="0.25">
      <c r="A800" s="54">
        <v>496</v>
      </c>
      <c r="C800" s="54">
        <v>428</v>
      </c>
    </row>
    <row r="801" spans="1:3" ht="15" x14ac:dyDescent="0.2">
      <c r="A801" s="55"/>
      <c r="C801" s="57"/>
    </row>
    <row r="802" spans="1:3" ht="15.75" thickBot="1" x14ac:dyDescent="0.25">
      <c r="A802" s="54">
        <v>497</v>
      </c>
      <c r="C802" s="54">
        <v>428</v>
      </c>
    </row>
    <row r="803" spans="1:3" ht="15" x14ac:dyDescent="0.2">
      <c r="A803" s="55"/>
      <c r="C803" s="57"/>
    </row>
    <row r="804" spans="1:3" ht="15.75" thickBot="1" x14ac:dyDescent="0.25">
      <c r="A804" s="54">
        <v>498</v>
      </c>
      <c r="C804" s="54">
        <v>429</v>
      </c>
    </row>
    <row r="805" spans="1:3" ht="15" x14ac:dyDescent="0.2">
      <c r="A805" s="55"/>
      <c r="C805" s="57"/>
    </row>
    <row r="806" spans="1:3" ht="15.75" thickBot="1" x14ac:dyDescent="0.25">
      <c r="A806" s="54">
        <v>499</v>
      </c>
      <c r="C806" s="54">
        <v>430</v>
      </c>
    </row>
    <row r="807" spans="1:3" ht="15" x14ac:dyDescent="0.2">
      <c r="A807" s="55"/>
      <c r="C807" s="57"/>
    </row>
    <row r="808" spans="1:3" ht="15.75" thickBot="1" x14ac:dyDescent="0.25">
      <c r="A808" s="54">
        <v>500</v>
      </c>
      <c r="C808" s="54">
        <v>431</v>
      </c>
    </row>
    <row r="809" spans="1:3" ht="15" x14ac:dyDescent="0.2">
      <c r="A809" s="55"/>
      <c r="C809" s="57"/>
    </row>
    <row r="810" spans="1:3" ht="15.75" thickBot="1" x14ac:dyDescent="0.25">
      <c r="A810" s="54">
        <v>501</v>
      </c>
      <c r="C810" s="54">
        <v>432</v>
      </c>
    </row>
    <row r="811" spans="1:3" ht="15" x14ac:dyDescent="0.2">
      <c r="A811" s="55"/>
      <c r="C811" s="57"/>
    </row>
    <row r="812" spans="1:3" ht="15.75" thickBot="1" x14ac:dyDescent="0.25">
      <c r="A812" s="54">
        <v>502</v>
      </c>
      <c r="C812" s="54">
        <v>433</v>
      </c>
    </row>
    <row r="813" spans="1:3" ht="15" x14ac:dyDescent="0.2">
      <c r="A813" s="55"/>
      <c r="C813" s="57"/>
    </row>
    <row r="814" spans="1:3" ht="15.75" thickBot="1" x14ac:dyDescent="0.25">
      <c r="A814" s="54">
        <v>503</v>
      </c>
      <c r="C814" s="54">
        <v>434</v>
      </c>
    </row>
    <row r="815" spans="1:3" ht="15" x14ac:dyDescent="0.2">
      <c r="A815" s="55"/>
      <c r="C815" s="57"/>
    </row>
    <row r="816" spans="1:3" ht="15.75" thickBot="1" x14ac:dyDescent="0.25">
      <c r="A816" s="54">
        <v>504</v>
      </c>
      <c r="C816" s="54">
        <v>434</v>
      </c>
    </row>
    <row r="817" spans="1:3" ht="15" x14ac:dyDescent="0.2">
      <c r="A817" s="55"/>
      <c r="C817" s="57"/>
    </row>
    <row r="818" spans="1:3" ht="15.75" thickBot="1" x14ac:dyDescent="0.25">
      <c r="A818" s="54">
        <v>505</v>
      </c>
      <c r="C818" s="54">
        <v>435</v>
      </c>
    </row>
    <row r="819" spans="1:3" ht="15" x14ac:dyDescent="0.2">
      <c r="A819" s="55"/>
      <c r="C819" s="57"/>
    </row>
    <row r="820" spans="1:3" ht="15.75" thickBot="1" x14ac:dyDescent="0.25">
      <c r="A820" s="54">
        <v>506</v>
      </c>
      <c r="C820" s="54">
        <v>436</v>
      </c>
    </row>
    <row r="821" spans="1:3" ht="15" x14ac:dyDescent="0.2">
      <c r="A821" s="55"/>
      <c r="C821" s="57"/>
    </row>
    <row r="822" spans="1:3" ht="15.75" thickBot="1" x14ac:dyDescent="0.25">
      <c r="A822" s="54">
        <v>507</v>
      </c>
      <c r="C822" s="54">
        <v>437</v>
      </c>
    </row>
    <row r="823" spans="1:3" ht="15" x14ac:dyDescent="0.2">
      <c r="A823" s="55"/>
      <c r="C823" s="57"/>
    </row>
    <row r="824" spans="1:3" ht="15.75" thickBot="1" x14ac:dyDescent="0.25">
      <c r="A824" s="54">
        <v>508</v>
      </c>
      <c r="C824" s="54">
        <v>437</v>
      </c>
    </row>
    <row r="825" spans="1:3" ht="15" x14ac:dyDescent="0.2">
      <c r="A825" s="55"/>
      <c r="C825" s="57"/>
    </row>
    <row r="826" spans="1:3" ht="15.75" thickBot="1" x14ac:dyDescent="0.25">
      <c r="A826" s="54">
        <v>509</v>
      </c>
      <c r="C826" s="54">
        <v>438</v>
      </c>
    </row>
    <row r="827" spans="1:3" ht="15" x14ac:dyDescent="0.2">
      <c r="A827" s="55"/>
      <c r="C827" s="57"/>
    </row>
    <row r="828" spans="1:3" ht="15.75" thickBot="1" x14ac:dyDescent="0.25">
      <c r="A828" s="54">
        <v>510</v>
      </c>
      <c r="C828" s="54">
        <v>439</v>
      </c>
    </row>
    <row r="829" spans="1:3" ht="15" x14ac:dyDescent="0.2">
      <c r="A829" s="55"/>
      <c r="C829" s="57"/>
    </row>
    <row r="830" spans="1:3" ht="15.75" thickBot="1" x14ac:dyDescent="0.25">
      <c r="A830" s="54">
        <v>511</v>
      </c>
      <c r="C830" s="54">
        <v>440</v>
      </c>
    </row>
    <row r="831" spans="1:3" ht="15" x14ac:dyDescent="0.2">
      <c r="A831" s="55"/>
      <c r="C831" s="57"/>
    </row>
    <row r="832" spans="1:3" ht="15.75" thickBot="1" x14ac:dyDescent="0.25">
      <c r="A832" s="54">
        <v>512</v>
      </c>
      <c r="C832" s="54">
        <v>440</v>
      </c>
    </row>
    <row r="833" spans="1:3" ht="15" x14ac:dyDescent="0.2">
      <c r="A833" s="55"/>
      <c r="C833" s="57"/>
    </row>
    <row r="834" spans="1:3" ht="15.75" thickBot="1" x14ac:dyDescent="0.25">
      <c r="A834" s="54">
        <v>513</v>
      </c>
      <c r="C834" s="54">
        <v>441</v>
      </c>
    </row>
    <row r="835" spans="1:3" ht="15" x14ac:dyDescent="0.2">
      <c r="A835" s="55"/>
      <c r="C835" s="57"/>
    </row>
    <row r="836" spans="1:3" ht="15.75" thickBot="1" x14ac:dyDescent="0.25">
      <c r="A836" s="54">
        <v>514</v>
      </c>
      <c r="C836" s="54">
        <v>442</v>
      </c>
    </row>
    <row r="837" spans="1:3" ht="15" x14ac:dyDescent="0.2">
      <c r="A837" s="55"/>
      <c r="C837" s="57"/>
    </row>
    <row r="838" spans="1:3" ht="15.75" thickBot="1" x14ac:dyDescent="0.25">
      <c r="A838" s="54">
        <v>515</v>
      </c>
      <c r="C838" s="54">
        <v>443</v>
      </c>
    </row>
    <row r="839" spans="1:3" ht="15" x14ac:dyDescent="0.2">
      <c r="A839" s="55"/>
      <c r="C839" s="57"/>
    </row>
    <row r="840" spans="1:3" ht="15.75" thickBot="1" x14ac:dyDescent="0.25">
      <c r="A840" s="54">
        <v>516</v>
      </c>
      <c r="C840" s="54">
        <v>443</v>
      </c>
    </row>
    <row r="841" spans="1:3" ht="15" x14ac:dyDescent="0.2">
      <c r="A841" s="55"/>
      <c r="C841" s="57"/>
    </row>
    <row r="842" spans="1:3" ht="15.75" thickBot="1" x14ac:dyDescent="0.25">
      <c r="A842" s="54">
        <v>517</v>
      </c>
      <c r="C842" s="54">
        <v>444</v>
      </c>
    </row>
    <row r="843" spans="1:3" ht="15" x14ac:dyDescent="0.2">
      <c r="A843" s="55"/>
      <c r="C843" s="57"/>
    </row>
    <row r="844" spans="1:3" ht="15.75" thickBot="1" x14ac:dyDescent="0.25">
      <c r="A844" s="54">
        <v>518</v>
      </c>
      <c r="C844" s="54">
        <v>445</v>
      </c>
    </row>
    <row r="845" spans="1:3" ht="15" x14ac:dyDescent="0.2">
      <c r="A845" s="55"/>
      <c r="C845" s="57"/>
    </row>
    <row r="846" spans="1:3" ht="15.75" thickBot="1" x14ac:dyDescent="0.25">
      <c r="A846" s="54">
        <v>519</v>
      </c>
      <c r="C846" s="54">
        <v>446</v>
      </c>
    </row>
    <row r="847" spans="1:3" ht="15" x14ac:dyDescent="0.2">
      <c r="A847" s="55"/>
      <c r="C847" s="57"/>
    </row>
    <row r="848" spans="1:3" ht="15.75" thickBot="1" x14ac:dyDescent="0.25">
      <c r="A848" s="54">
        <v>520</v>
      </c>
      <c r="C848" s="54">
        <v>446</v>
      </c>
    </row>
    <row r="849" spans="1:3" ht="15" x14ac:dyDescent="0.2">
      <c r="A849" s="55"/>
      <c r="C849" s="57"/>
    </row>
    <row r="850" spans="1:3" ht="15.75" thickBot="1" x14ac:dyDescent="0.25">
      <c r="A850" s="54">
        <v>521</v>
      </c>
      <c r="C850" s="54">
        <v>447</v>
      </c>
    </row>
    <row r="851" spans="1:3" ht="15" x14ac:dyDescent="0.2">
      <c r="A851" s="55"/>
      <c r="C851" s="57"/>
    </row>
    <row r="852" spans="1:3" ht="15.75" thickBot="1" x14ac:dyDescent="0.25">
      <c r="A852" s="54">
        <v>522</v>
      </c>
      <c r="C852" s="54">
        <v>448</v>
      </c>
    </row>
    <row r="853" spans="1:3" ht="15" x14ac:dyDescent="0.2">
      <c r="A853" s="55"/>
      <c r="C853" s="57"/>
    </row>
    <row r="854" spans="1:3" ht="15.75" thickBot="1" x14ac:dyDescent="0.25">
      <c r="A854" s="54">
        <v>523</v>
      </c>
      <c r="C854" s="54">
        <v>448</v>
      </c>
    </row>
    <row r="855" spans="1:3" ht="15" x14ac:dyDescent="0.2">
      <c r="A855" s="55"/>
      <c r="C855" s="57"/>
    </row>
    <row r="856" spans="1:3" ht="15.75" thickBot="1" x14ac:dyDescent="0.25">
      <c r="A856" s="54">
        <v>524</v>
      </c>
      <c r="C856" s="54">
        <v>449</v>
      </c>
    </row>
    <row r="857" spans="1:3" ht="15" x14ac:dyDescent="0.2">
      <c r="A857" s="55"/>
      <c r="C857" s="57"/>
    </row>
    <row r="858" spans="1:3" ht="15.75" thickBot="1" x14ac:dyDescent="0.25">
      <c r="A858" s="54">
        <v>525</v>
      </c>
      <c r="C858" s="54">
        <v>450</v>
      </c>
    </row>
    <row r="859" spans="1:3" ht="15" x14ac:dyDescent="0.2">
      <c r="A859" s="55"/>
      <c r="C859" s="57"/>
    </row>
    <row r="860" spans="1:3" ht="15.75" thickBot="1" x14ac:dyDescent="0.25">
      <c r="A860" s="54">
        <v>526</v>
      </c>
      <c r="C860" s="54">
        <v>451</v>
      </c>
    </row>
    <row r="861" spans="1:3" ht="15" x14ac:dyDescent="0.2">
      <c r="A861" s="55"/>
      <c r="C861" s="57"/>
    </row>
    <row r="862" spans="1:3" ht="15.75" thickBot="1" x14ac:dyDescent="0.25">
      <c r="A862" s="54">
        <v>527</v>
      </c>
      <c r="C862" s="54">
        <v>451</v>
      </c>
    </row>
    <row r="863" spans="1:3" ht="15" x14ac:dyDescent="0.2">
      <c r="A863" s="55"/>
      <c r="C863" s="57"/>
    </row>
    <row r="864" spans="1:3" ht="15.75" thickBot="1" x14ac:dyDescent="0.25">
      <c r="A864" s="54">
        <v>528</v>
      </c>
      <c r="C864" s="54">
        <v>452</v>
      </c>
    </row>
    <row r="865" spans="1:3" ht="15" x14ac:dyDescent="0.2">
      <c r="A865" s="55"/>
      <c r="C865" s="57"/>
    </row>
    <row r="866" spans="1:3" ht="15.75" thickBot="1" x14ac:dyDescent="0.25">
      <c r="A866" s="54">
        <v>529</v>
      </c>
      <c r="C866" s="54">
        <v>453</v>
      </c>
    </row>
    <row r="867" spans="1:3" ht="15" x14ac:dyDescent="0.2">
      <c r="A867" s="55"/>
      <c r="C867" s="57"/>
    </row>
    <row r="868" spans="1:3" ht="15.75" thickBot="1" x14ac:dyDescent="0.25">
      <c r="A868" s="54">
        <v>530</v>
      </c>
      <c r="C868" s="54">
        <v>454</v>
      </c>
    </row>
    <row r="869" spans="1:3" ht="15" x14ac:dyDescent="0.2">
      <c r="A869" s="55"/>
      <c r="C869" s="57"/>
    </row>
    <row r="870" spans="1:3" ht="15.75" thickBot="1" x14ac:dyDescent="0.25">
      <c r="A870" s="54">
        <v>531</v>
      </c>
      <c r="C870" s="54">
        <v>454</v>
      </c>
    </row>
    <row r="871" spans="1:3" ht="15" x14ac:dyDescent="0.2">
      <c r="A871" s="55"/>
      <c r="C871" s="57"/>
    </row>
    <row r="872" spans="1:3" ht="15.75" thickBot="1" x14ac:dyDescent="0.25">
      <c r="A872" s="54">
        <v>532</v>
      </c>
      <c r="C872" s="54">
        <v>455</v>
      </c>
    </row>
    <row r="873" spans="1:3" ht="15" x14ac:dyDescent="0.2">
      <c r="A873" s="55"/>
      <c r="C873" s="57"/>
    </row>
    <row r="874" spans="1:3" ht="15.75" thickBot="1" x14ac:dyDescent="0.25">
      <c r="A874" s="54">
        <v>533</v>
      </c>
      <c r="C874" s="54">
        <v>456</v>
      </c>
    </row>
    <row r="875" spans="1:3" ht="15" x14ac:dyDescent="0.2">
      <c r="A875" s="55"/>
      <c r="C875" s="57"/>
    </row>
    <row r="876" spans="1:3" ht="15.75" thickBot="1" x14ac:dyDescent="0.25">
      <c r="A876" s="54">
        <v>534</v>
      </c>
      <c r="C876" s="54">
        <v>456</v>
      </c>
    </row>
    <row r="877" spans="1:3" ht="15" x14ac:dyDescent="0.2">
      <c r="A877" s="55"/>
      <c r="C877" s="57"/>
    </row>
    <row r="878" spans="1:3" ht="15.75" thickBot="1" x14ac:dyDescent="0.25">
      <c r="A878" s="54">
        <v>535</v>
      </c>
      <c r="C878" s="54">
        <v>456</v>
      </c>
    </row>
    <row r="879" spans="1:3" ht="15" x14ac:dyDescent="0.2">
      <c r="A879" s="55"/>
      <c r="C879" s="57"/>
    </row>
    <row r="880" spans="1:3" ht="15.75" thickBot="1" x14ac:dyDescent="0.25">
      <c r="A880" s="54">
        <v>536</v>
      </c>
      <c r="C880" s="54">
        <v>457</v>
      </c>
    </row>
    <row r="881" spans="1:3" ht="15" x14ac:dyDescent="0.2">
      <c r="A881" s="55"/>
      <c r="C881" s="57"/>
    </row>
    <row r="882" spans="1:3" ht="15.75" thickBot="1" x14ac:dyDescent="0.25">
      <c r="A882" s="54">
        <v>537</v>
      </c>
      <c r="C882" s="54">
        <v>457</v>
      </c>
    </row>
    <row r="883" spans="1:3" ht="15" x14ac:dyDescent="0.2">
      <c r="A883" s="55"/>
      <c r="C883" s="57"/>
    </row>
    <row r="884" spans="1:3" ht="15.75" thickBot="1" x14ac:dyDescent="0.25">
      <c r="A884" s="54">
        <v>538</v>
      </c>
      <c r="C884" s="54">
        <v>457</v>
      </c>
    </row>
    <row r="885" spans="1:3" ht="15" x14ac:dyDescent="0.2">
      <c r="A885" s="55"/>
      <c r="C885" s="57"/>
    </row>
    <row r="886" spans="1:3" ht="15.75" thickBot="1" x14ac:dyDescent="0.25">
      <c r="A886" s="54">
        <v>539</v>
      </c>
      <c r="C886" s="54">
        <v>458</v>
      </c>
    </row>
    <row r="887" spans="1:3" ht="15" x14ac:dyDescent="0.2">
      <c r="A887" s="55"/>
      <c r="C887" s="57"/>
    </row>
    <row r="888" spans="1:3" ht="15.75" thickBot="1" x14ac:dyDescent="0.25">
      <c r="A888" s="54">
        <v>540</v>
      </c>
      <c r="C888" s="54">
        <v>459</v>
      </c>
    </row>
    <row r="889" spans="1:3" ht="15" x14ac:dyDescent="0.2">
      <c r="A889" s="55"/>
      <c r="C889" s="57"/>
    </row>
    <row r="890" spans="1:3" ht="15.75" thickBot="1" x14ac:dyDescent="0.25">
      <c r="A890" s="54">
        <v>541</v>
      </c>
      <c r="C890" s="54">
        <v>460</v>
      </c>
    </row>
    <row r="891" spans="1:3" ht="15" x14ac:dyDescent="0.2">
      <c r="A891" s="55"/>
      <c r="C891" s="57"/>
    </row>
    <row r="892" spans="1:3" ht="15.75" thickBot="1" x14ac:dyDescent="0.25">
      <c r="A892" s="54">
        <v>542</v>
      </c>
      <c r="C892" s="54">
        <v>461</v>
      </c>
    </row>
    <row r="893" spans="1:3" ht="15" x14ac:dyDescent="0.2">
      <c r="A893" s="55"/>
      <c r="C893" s="57"/>
    </row>
    <row r="894" spans="1:3" ht="15.75" thickBot="1" x14ac:dyDescent="0.25">
      <c r="A894" s="54">
        <v>543</v>
      </c>
      <c r="C894" s="54">
        <v>462</v>
      </c>
    </row>
    <row r="895" spans="1:3" ht="15" x14ac:dyDescent="0.2">
      <c r="A895" s="55"/>
      <c r="C895" s="57"/>
    </row>
    <row r="896" spans="1:3" ht="15.75" thickBot="1" x14ac:dyDescent="0.25">
      <c r="A896" s="54">
        <v>544</v>
      </c>
      <c r="C896" s="54">
        <v>463</v>
      </c>
    </row>
    <row r="897" spans="1:3" ht="15" x14ac:dyDescent="0.2">
      <c r="A897" s="55"/>
      <c r="C897" s="57"/>
    </row>
    <row r="898" spans="1:3" ht="15.75" thickBot="1" x14ac:dyDescent="0.25">
      <c r="A898" s="54">
        <v>545</v>
      </c>
      <c r="C898" s="54">
        <v>464</v>
      </c>
    </row>
    <row r="899" spans="1:3" ht="15" x14ac:dyDescent="0.2">
      <c r="A899" s="55"/>
      <c r="C899" s="57"/>
    </row>
    <row r="900" spans="1:3" ht="15.75" thickBot="1" x14ac:dyDescent="0.25">
      <c r="A900" s="54">
        <v>546</v>
      </c>
      <c r="C900" s="54">
        <v>464</v>
      </c>
    </row>
    <row r="901" spans="1:3" ht="15" x14ac:dyDescent="0.2">
      <c r="A901" s="55"/>
      <c r="C901" s="57"/>
    </row>
    <row r="902" spans="1:3" ht="15.75" thickBot="1" x14ac:dyDescent="0.25">
      <c r="A902" s="54">
        <v>547</v>
      </c>
      <c r="C902" s="54">
        <v>465</v>
      </c>
    </row>
    <row r="903" spans="1:3" ht="15" x14ac:dyDescent="0.2">
      <c r="A903" s="55"/>
      <c r="C903" s="57"/>
    </row>
    <row r="904" spans="1:3" ht="15.75" thickBot="1" x14ac:dyDescent="0.25">
      <c r="A904" s="54">
        <v>548</v>
      </c>
      <c r="C904" s="54">
        <v>466</v>
      </c>
    </row>
    <row r="905" spans="1:3" ht="15" x14ac:dyDescent="0.2">
      <c r="A905" s="55"/>
      <c r="C905" s="57"/>
    </row>
    <row r="906" spans="1:3" ht="15.75" thickBot="1" x14ac:dyDescent="0.25">
      <c r="A906" s="54">
        <v>549</v>
      </c>
      <c r="C906" s="54">
        <v>467</v>
      </c>
    </row>
    <row r="907" spans="1:3" ht="15" x14ac:dyDescent="0.2">
      <c r="A907" s="55"/>
      <c r="C907" s="57"/>
    </row>
    <row r="908" spans="1:3" ht="15.75" thickBot="1" x14ac:dyDescent="0.25">
      <c r="A908" s="54">
        <v>550</v>
      </c>
      <c r="C908" s="54">
        <v>467</v>
      </c>
    </row>
    <row r="909" spans="1:3" ht="15" x14ac:dyDescent="0.2">
      <c r="A909" s="55"/>
      <c r="C909" s="57"/>
    </row>
    <row r="910" spans="1:3" ht="15.75" thickBot="1" x14ac:dyDescent="0.25">
      <c r="A910" s="54">
        <v>551</v>
      </c>
      <c r="C910" s="54">
        <v>468</v>
      </c>
    </row>
    <row r="911" spans="1:3" ht="15" x14ac:dyDescent="0.2">
      <c r="A911" s="55"/>
      <c r="C911" s="57"/>
    </row>
    <row r="912" spans="1:3" ht="15.75" thickBot="1" x14ac:dyDescent="0.25">
      <c r="A912" s="54">
        <v>552</v>
      </c>
      <c r="C912" s="54">
        <v>469</v>
      </c>
    </row>
    <row r="913" spans="1:3" ht="15" x14ac:dyDescent="0.2">
      <c r="A913" s="55"/>
      <c r="C913" s="57"/>
    </row>
    <row r="914" spans="1:3" ht="15.75" thickBot="1" x14ac:dyDescent="0.25">
      <c r="A914" s="54">
        <v>553</v>
      </c>
      <c r="C914" s="54">
        <v>469</v>
      </c>
    </row>
    <row r="915" spans="1:3" ht="15" x14ac:dyDescent="0.2">
      <c r="A915" s="55"/>
      <c r="C915" s="57"/>
    </row>
    <row r="916" spans="1:3" ht="15.75" thickBot="1" x14ac:dyDescent="0.25">
      <c r="A916" s="54">
        <v>554</v>
      </c>
      <c r="C916" s="54">
        <v>470</v>
      </c>
    </row>
    <row r="917" spans="1:3" ht="15" x14ac:dyDescent="0.2">
      <c r="A917" s="55"/>
      <c r="C917" s="57"/>
    </row>
    <row r="918" spans="1:3" ht="15.75" thickBot="1" x14ac:dyDescent="0.25">
      <c r="A918" s="54">
        <v>555</v>
      </c>
      <c r="C918" s="54">
        <v>471</v>
      </c>
    </row>
    <row r="919" spans="1:3" ht="15" x14ac:dyDescent="0.2">
      <c r="A919" s="55"/>
      <c r="C919" s="57"/>
    </row>
    <row r="920" spans="1:3" ht="15.75" thickBot="1" x14ac:dyDescent="0.25">
      <c r="A920" s="54">
        <v>556</v>
      </c>
      <c r="C920" s="54">
        <v>472</v>
      </c>
    </row>
    <row r="921" spans="1:3" ht="15" x14ac:dyDescent="0.2">
      <c r="A921" s="55"/>
      <c r="C921" s="57"/>
    </row>
    <row r="922" spans="1:3" ht="15.75" thickBot="1" x14ac:dyDescent="0.25">
      <c r="A922" s="54">
        <v>557</v>
      </c>
      <c r="C922" s="54">
        <v>472</v>
      </c>
    </row>
    <row r="923" spans="1:3" ht="15" x14ac:dyDescent="0.2">
      <c r="A923" s="55"/>
      <c r="C923" s="57"/>
    </row>
    <row r="924" spans="1:3" ht="15.75" thickBot="1" x14ac:dyDescent="0.25">
      <c r="A924" s="54">
        <v>558</v>
      </c>
      <c r="C924" s="54">
        <v>473</v>
      </c>
    </row>
    <row r="925" spans="1:3" ht="15" x14ac:dyDescent="0.2">
      <c r="A925" s="55"/>
      <c r="C925" s="57"/>
    </row>
    <row r="926" spans="1:3" ht="15.75" thickBot="1" x14ac:dyDescent="0.25">
      <c r="A926" s="54">
        <v>559</v>
      </c>
      <c r="C926" s="54">
        <v>474</v>
      </c>
    </row>
    <row r="927" spans="1:3" ht="15" x14ac:dyDescent="0.2">
      <c r="A927" s="55"/>
      <c r="C927" s="57"/>
    </row>
    <row r="928" spans="1:3" ht="15.75" thickBot="1" x14ac:dyDescent="0.25">
      <c r="A928" s="54">
        <v>560</v>
      </c>
      <c r="C928" s="54">
        <v>475</v>
      </c>
    </row>
    <row r="929" spans="1:3" ht="15" x14ac:dyDescent="0.2">
      <c r="A929" s="55"/>
      <c r="C929" s="57"/>
    </row>
    <row r="930" spans="1:3" ht="15.75" thickBot="1" x14ac:dyDescent="0.25">
      <c r="A930" s="54">
        <v>561</v>
      </c>
      <c r="C930" s="54">
        <v>475</v>
      </c>
    </row>
    <row r="931" spans="1:3" ht="15" x14ac:dyDescent="0.2">
      <c r="A931" s="55"/>
      <c r="C931" s="57"/>
    </row>
    <row r="932" spans="1:3" ht="15.75" thickBot="1" x14ac:dyDescent="0.25">
      <c r="A932" s="54">
        <v>562</v>
      </c>
      <c r="C932" s="54">
        <v>476</v>
      </c>
    </row>
    <row r="933" spans="1:3" ht="15" x14ac:dyDescent="0.2">
      <c r="A933" s="55"/>
      <c r="C933" s="57"/>
    </row>
    <row r="934" spans="1:3" ht="15.75" thickBot="1" x14ac:dyDescent="0.25">
      <c r="A934" s="54">
        <v>563</v>
      </c>
      <c r="C934" s="54">
        <v>477</v>
      </c>
    </row>
    <row r="935" spans="1:3" ht="15" x14ac:dyDescent="0.2">
      <c r="A935" s="55"/>
      <c r="C935" s="57"/>
    </row>
    <row r="936" spans="1:3" ht="15.75" thickBot="1" x14ac:dyDescent="0.25">
      <c r="A936" s="54">
        <v>564</v>
      </c>
      <c r="C936" s="54">
        <v>478</v>
      </c>
    </row>
    <row r="937" spans="1:3" ht="15" x14ac:dyDescent="0.2">
      <c r="A937" s="55"/>
      <c r="C937" s="57"/>
    </row>
    <row r="938" spans="1:3" ht="15.75" thickBot="1" x14ac:dyDescent="0.25">
      <c r="A938" s="54">
        <v>565</v>
      </c>
      <c r="C938" s="54">
        <v>478</v>
      </c>
    </row>
    <row r="939" spans="1:3" ht="15" x14ac:dyDescent="0.2">
      <c r="A939" s="55"/>
      <c r="C939" s="57"/>
    </row>
    <row r="940" spans="1:3" ht="15.75" thickBot="1" x14ac:dyDescent="0.25">
      <c r="A940" s="54">
        <v>566</v>
      </c>
      <c r="C940" s="54">
        <v>479</v>
      </c>
    </row>
    <row r="941" spans="1:3" ht="15" x14ac:dyDescent="0.2">
      <c r="A941" s="55"/>
      <c r="C941" s="57"/>
    </row>
    <row r="942" spans="1:3" ht="15.75" thickBot="1" x14ac:dyDescent="0.25">
      <c r="A942" s="54">
        <v>567</v>
      </c>
      <c r="C942" s="54">
        <v>480</v>
      </c>
    </row>
    <row r="943" spans="1:3" ht="15" x14ac:dyDescent="0.2">
      <c r="A943" s="55"/>
      <c r="C943" s="57"/>
    </row>
    <row r="944" spans="1:3" ht="15.75" thickBot="1" x14ac:dyDescent="0.25">
      <c r="A944" s="54">
        <v>568</v>
      </c>
      <c r="C944" s="54">
        <v>481</v>
      </c>
    </row>
    <row r="945" spans="1:3" ht="15" x14ac:dyDescent="0.2">
      <c r="A945" s="55"/>
      <c r="C945" s="57"/>
    </row>
    <row r="946" spans="1:3" ht="15.75" thickBot="1" x14ac:dyDescent="0.25">
      <c r="A946" s="54">
        <v>569</v>
      </c>
      <c r="C946" s="54">
        <v>481</v>
      </c>
    </row>
    <row r="947" spans="1:3" ht="15" x14ac:dyDescent="0.2">
      <c r="A947" s="55"/>
      <c r="C947" s="57"/>
    </row>
    <row r="948" spans="1:3" ht="15.75" thickBot="1" x14ac:dyDescent="0.25">
      <c r="A948" s="54">
        <v>570</v>
      </c>
      <c r="C948" s="54">
        <v>482</v>
      </c>
    </row>
    <row r="949" spans="1:3" ht="15" x14ac:dyDescent="0.2">
      <c r="A949" s="55"/>
      <c r="C949" s="57"/>
    </row>
    <row r="950" spans="1:3" ht="15.75" thickBot="1" x14ac:dyDescent="0.25">
      <c r="A950" s="54">
        <v>571</v>
      </c>
      <c r="C950" s="54">
        <v>483</v>
      </c>
    </row>
    <row r="951" spans="1:3" ht="15" x14ac:dyDescent="0.2">
      <c r="A951" s="55"/>
      <c r="C951" s="57"/>
    </row>
    <row r="952" spans="1:3" ht="15.75" thickBot="1" x14ac:dyDescent="0.25">
      <c r="A952" s="54">
        <v>572</v>
      </c>
      <c r="C952" s="54">
        <v>483</v>
      </c>
    </row>
    <row r="953" spans="1:3" ht="15" x14ac:dyDescent="0.2">
      <c r="A953" s="55"/>
      <c r="C953" s="57"/>
    </row>
    <row r="954" spans="1:3" ht="15.75" thickBot="1" x14ac:dyDescent="0.25">
      <c r="A954" s="54">
        <v>573</v>
      </c>
      <c r="C954" s="54">
        <v>484</v>
      </c>
    </row>
    <row r="955" spans="1:3" ht="15" x14ac:dyDescent="0.2">
      <c r="A955" s="55"/>
      <c r="C955" s="57"/>
    </row>
    <row r="956" spans="1:3" ht="15.75" thickBot="1" x14ac:dyDescent="0.25">
      <c r="A956" s="54">
        <v>574</v>
      </c>
      <c r="C956" s="54">
        <v>485</v>
      </c>
    </row>
    <row r="957" spans="1:3" ht="15" x14ac:dyDescent="0.2">
      <c r="A957" s="55"/>
      <c r="C957" s="57"/>
    </row>
    <row r="958" spans="1:3" ht="15.75" thickBot="1" x14ac:dyDescent="0.25">
      <c r="A958" s="54">
        <v>575</v>
      </c>
      <c r="C958" s="54">
        <v>486</v>
      </c>
    </row>
    <row r="959" spans="1:3" ht="15" x14ac:dyDescent="0.2">
      <c r="A959" s="55"/>
      <c r="C959" s="57"/>
    </row>
    <row r="960" spans="1:3" ht="15.75" thickBot="1" x14ac:dyDescent="0.25">
      <c r="A960" s="54">
        <v>576</v>
      </c>
      <c r="C960" s="54">
        <v>486</v>
      </c>
    </row>
    <row r="961" spans="1:3" ht="15" x14ac:dyDescent="0.2">
      <c r="A961" s="55"/>
      <c r="C961" s="57"/>
    </row>
    <row r="962" spans="1:3" ht="15.75" thickBot="1" x14ac:dyDescent="0.25">
      <c r="A962" s="54">
        <v>577</v>
      </c>
      <c r="C962" s="54">
        <v>487</v>
      </c>
    </row>
    <row r="963" spans="1:3" ht="15" x14ac:dyDescent="0.2">
      <c r="A963" s="55"/>
      <c r="C963" s="57"/>
    </row>
    <row r="964" spans="1:3" ht="15.75" thickBot="1" x14ac:dyDescent="0.25">
      <c r="A964" s="54">
        <v>578</v>
      </c>
      <c r="C964" s="54">
        <v>488</v>
      </c>
    </row>
    <row r="965" spans="1:3" ht="15" x14ac:dyDescent="0.2">
      <c r="A965" s="55"/>
      <c r="C965" s="57"/>
    </row>
    <row r="966" spans="1:3" ht="15.75" thickBot="1" x14ac:dyDescent="0.25">
      <c r="A966" s="54">
        <v>579</v>
      </c>
      <c r="C966" s="54">
        <v>489</v>
      </c>
    </row>
    <row r="967" spans="1:3" ht="15" x14ac:dyDescent="0.2">
      <c r="A967" s="55"/>
      <c r="C967" s="57"/>
    </row>
    <row r="968" spans="1:3" ht="15.75" thickBot="1" x14ac:dyDescent="0.25">
      <c r="A968" s="54">
        <v>580</v>
      </c>
      <c r="C968" s="54">
        <v>490</v>
      </c>
    </row>
    <row r="969" spans="1:3" ht="15" x14ac:dyDescent="0.2">
      <c r="A969" s="55"/>
      <c r="C969" s="57"/>
    </row>
    <row r="970" spans="1:3" ht="15.75" thickBot="1" x14ac:dyDescent="0.25">
      <c r="A970" s="54">
        <v>581</v>
      </c>
      <c r="C970" s="54">
        <v>491</v>
      </c>
    </row>
    <row r="971" spans="1:3" ht="15" x14ac:dyDescent="0.2">
      <c r="A971" s="55"/>
      <c r="C971" s="57"/>
    </row>
    <row r="972" spans="1:3" ht="15.75" thickBot="1" x14ac:dyDescent="0.25">
      <c r="A972" s="54">
        <v>582</v>
      </c>
      <c r="C972" s="54">
        <v>492</v>
      </c>
    </row>
    <row r="973" spans="1:3" ht="15" x14ac:dyDescent="0.2">
      <c r="A973" s="55"/>
      <c r="C973" s="57"/>
    </row>
    <row r="974" spans="1:3" ht="15.75" thickBot="1" x14ac:dyDescent="0.25">
      <c r="A974" s="54">
        <v>583</v>
      </c>
      <c r="C974" s="54">
        <v>493</v>
      </c>
    </row>
    <row r="975" spans="1:3" ht="15" x14ac:dyDescent="0.2">
      <c r="A975" s="55"/>
      <c r="C975" s="57"/>
    </row>
    <row r="976" spans="1:3" ht="15.75" thickBot="1" x14ac:dyDescent="0.25">
      <c r="A976" s="54">
        <v>584</v>
      </c>
      <c r="C976" s="54">
        <v>493</v>
      </c>
    </row>
    <row r="977" spans="1:3" ht="15" x14ac:dyDescent="0.2">
      <c r="A977" s="55"/>
      <c r="C977" s="57"/>
    </row>
    <row r="978" spans="1:3" ht="15.75" thickBot="1" x14ac:dyDescent="0.25">
      <c r="A978" s="54">
        <v>585</v>
      </c>
      <c r="C978" s="54">
        <v>494</v>
      </c>
    </row>
    <row r="979" spans="1:3" ht="15" x14ac:dyDescent="0.2">
      <c r="A979" s="55"/>
      <c r="C979" s="57"/>
    </row>
    <row r="980" spans="1:3" ht="15.75" thickBot="1" x14ac:dyDescent="0.25">
      <c r="A980" s="54">
        <v>586</v>
      </c>
      <c r="C980" s="54">
        <v>495</v>
      </c>
    </row>
    <row r="981" spans="1:3" ht="15" x14ac:dyDescent="0.2">
      <c r="A981" s="55"/>
      <c r="C981" s="57"/>
    </row>
    <row r="982" spans="1:3" ht="15.75" thickBot="1" x14ac:dyDescent="0.25">
      <c r="A982" s="54">
        <v>587</v>
      </c>
      <c r="C982" s="54">
        <v>495</v>
      </c>
    </row>
    <row r="983" spans="1:3" ht="15" x14ac:dyDescent="0.2">
      <c r="A983" s="55"/>
      <c r="C983" s="57"/>
    </row>
    <row r="984" spans="1:3" ht="15.75" thickBot="1" x14ac:dyDescent="0.25">
      <c r="A984" s="54">
        <v>588</v>
      </c>
      <c r="C984" s="54">
        <v>496</v>
      </c>
    </row>
    <row r="985" spans="1:3" ht="15" x14ac:dyDescent="0.2">
      <c r="A985" s="55"/>
      <c r="C985" s="57"/>
    </row>
    <row r="986" spans="1:3" ht="15.75" thickBot="1" x14ac:dyDescent="0.25">
      <c r="A986" s="54">
        <v>589</v>
      </c>
      <c r="C986" s="54">
        <v>497</v>
      </c>
    </row>
    <row r="987" spans="1:3" ht="15" x14ac:dyDescent="0.2">
      <c r="A987" s="55"/>
      <c r="C987" s="57"/>
    </row>
    <row r="988" spans="1:3" ht="15.75" thickBot="1" x14ac:dyDescent="0.25">
      <c r="A988" s="54">
        <v>590</v>
      </c>
      <c r="C988" s="54">
        <v>498</v>
      </c>
    </row>
    <row r="989" spans="1:3" ht="15" x14ac:dyDescent="0.2">
      <c r="A989" s="55"/>
      <c r="C989" s="57"/>
    </row>
    <row r="990" spans="1:3" ht="15.75" thickBot="1" x14ac:dyDescent="0.25">
      <c r="A990" s="54">
        <v>591</v>
      </c>
      <c r="C990" s="54">
        <v>498</v>
      </c>
    </row>
    <row r="991" spans="1:3" ht="15" x14ac:dyDescent="0.2">
      <c r="A991" s="55"/>
      <c r="C991" s="57"/>
    </row>
    <row r="992" spans="1:3" ht="15.75" thickBot="1" x14ac:dyDescent="0.25">
      <c r="A992" s="54">
        <v>592</v>
      </c>
      <c r="C992" s="54">
        <v>499</v>
      </c>
    </row>
    <row r="993" spans="1:3" ht="15" x14ac:dyDescent="0.2">
      <c r="A993" s="55"/>
      <c r="C993" s="57"/>
    </row>
    <row r="994" spans="1:3" ht="15.75" thickBot="1" x14ac:dyDescent="0.25">
      <c r="A994" s="54">
        <v>593</v>
      </c>
      <c r="C994" s="54">
        <v>500</v>
      </c>
    </row>
    <row r="995" spans="1:3" ht="15" x14ac:dyDescent="0.2">
      <c r="A995" s="55"/>
      <c r="C995" s="57"/>
    </row>
    <row r="996" spans="1:3" ht="15.75" thickBot="1" x14ac:dyDescent="0.25">
      <c r="A996" s="54">
        <v>594</v>
      </c>
      <c r="C996" s="54">
        <v>501</v>
      </c>
    </row>
    <row r="997" spans="1:3" ht="15" x14ac:dyDescent="0.2">
      <c r="A997" s="55"/>
      <c r="C997" s="57"/>
    </row>
    <row r="998" spans="1:3" ht="15.75" thickBot="1" x14ac:dyDescent="0.25">
      <c r="A998" s="54">
        <v>595</v>
      </c>
      <c r="C998" s="54">
        <v>501</v>
      </c>
    </row>
    <row r="999" spans="1:3" ht="15" x14ac:dyDescent="0.2">
      <c r="A999" s="55"/>
      <c r="C999" s="57"/>
    </row>
    <row r="1000" spans="1:3" ht="15.75" thickBot="1" x14ac:dyDescent="0.25">
      <c r="A1000" s="54">
        <v>596</v>
      </c>
      <c r="C1000" s="54">
        <v>502</v>
      </c>
    </row>
    <row r="1001" spans="1:3" ht="15" x14ac:dyDescent="0.2">
      <c r="A1001" s="55"/>
      <c r="C1001" s="57"/>
    </row>
    <row r="1002" spans="1:3" ht="15.75" thickBot="1" x14ac:dyDescent="0.25">
      <c r="A1002" s="54">
        <v>597</v>
      </c>
      <c r="C1002" s="54">
        <v>503</v>
      </c>
    </row>
    <row r="1003" spans="1:3" ht="15" x14ac:dyDescent="0.2">
      <c r="A1003" s="55"/>
      <c r="C1003" s="57"/>
    </row>
    <row r="1004" spans="1:3" ht="15.75" thickBot="1" x14ac:dyDescent="0.25">
      <c r="A1004" s="54">
        <v>598</v>
      </c>
      <c r="C1004" s="54">
        <v>504</v>
      </c>
    </row>
    <row r="1005" spans="1:3" ht="15" x14ac:dyDescent="0.2">
      <c r="A1005" s="55"/>
      <c r="C1005" s="57"/>
    </row>
    <row r="1006" spans="1:3" ht="15.75" thickBot="1" x14ac:dyDescent="0.25">
      <c r="A1006" s="54">
        <v>599</v>
      </c>
      <c r="C1006" s="54">
        <v>504</v>
      </c>
    </row>
    <row r="1007" spans="1:3" ht="15" x14ac:dyDescent="0.2">
      <c r="A1007" s="55"/>
      <c r="C1007" s="57"/>
    </row>
    <row r="1008" spans="1:3" ht="15.75" thickBot="1" x14ac:dyDescent="0.25">
      <c r="A1008" s="54">
        <v>600</v>
      </c>
      <c r="C1008" s="54">
        <v>505</v>
      </c>
    </row>
    <row r="1009" spans="1:3" ht="15" x14ac:dyDescent="0.2">
      <c r="A1009" s="55"/>
      <c r="C1009" s="57"/>
    </row>
    <row r="1010" spans="1:3" ht="15.75" thickBot="1" x14ac:dyDescent="0.25">
      <c r="A1010" s="54">
        <v>601</v>
      </c>
      <c r="C1010" s="54">
        <v>506</v>
      </c>
    </row>
    <row r="1011" spans="1:3" ht="15" x14ac:dyDescent="0.2">
      <c r="A1011" s="55"/>
      <c r="C1011" s="57"/>
    </row>
    <row r="1012" spans="1:3" ht="15.75" thickBot="1" x14ac:dyDescent="0.25">
      <c r="A1012" s="54">
        <v>602</v>
      </c>
      <c r="C1012" s="54">
        <v>507</v>
      </c>
    </row>
    <row r="1013" spans="1:3" ht="15" x14ac:dyDescent="0.2">
      <c r="A1013" s="55"/>
      <c r="C1013" s="57"/>
    </row>
    <row r="1014" spans="1:3" ht="15.75" thickBot="1" x14ac:dyDescent="0.25">
      <c r="A1014" s="54">
        <v>603</v>
      </c>
      <c r="C1014" s="54">
        <v>507</v>
      </c>
    </row>
    <row r="1015" spans="1:3" ht="15" x14ac:dyDescent="0.2">
      <c r="A1015" s="55"/>
      <c r="C1015" s="57"/>
    </row>
    <row r="1016" spans="1:3" ht="15.75" thickBot="1" x14ac:dyDescent="0.25">
      <c r="A1016" s="54">
        <v>604</v>
      </c>
      <c r="C1016" s="54">
        <v>508</v>
      </c>
    </row>
    <row r="1017" spans="1:3" ht="15" x14ac:dyDescent="0.2">
      <c r="A1017" s="55"/>
      <c r="C1017" s="57"/>
    </row>
    <row r="1018" spans="1:3" ht="15.75" thickBot="1" x14ac:dyDescent="0.25">
      <c r="A1018" s="54">
        <v>605</v>
      </c>
      <c r="C1018" s="54">
        <v>509</v>
      </c>
    </row>
    <row r="1019" spans="1:3" ht="15" x14ac:dyDescent="0.2">
      <c r="A1019" s="55"/>
      <c r="C1019" s="57"/>
    </row>
    <row r="1020" spans="1:3" ht="15.75" thickBot="1" x14ac:dyDescent="0.25">
      <c r="A1020" s="54">
        <v>606</v>
      </c>
      <c r="C1020" s="54">
        <v>509</v>
      </c>
    </row>
    <row r="1021" spans="1:3" ht="15" x14ac:dyDescent="0.2">
      <c r="A1021" s="55"/>
      <c r="C1021" s="57"/>
    </row>
    <row r="1022" spans="1:3" ht="15.75" thickBot="1" x14ac:dyDescent="0.25">
      <c r="A1022" s="54">
        <v>607</v>
      </c>
      <c r="C1022" s="54">
        <v>510</v>
      </c>
    </row>
    <row r="1023" spans="1:3" ht="15" x14ac:dyDescent="0.2">
      <c r="A1023" s="55"/>
      <c r="C1023" s="57"/>
    </row>
    <row r="1024" spans="1:3" ht="15.75" thickBot="1" x14ac:dyDescent="0.25">
      <c r="A1024" s="54">
        <v>608</v>
      </c>
      <c r="C1024" s="54">
        <v>511</v>
      </c>
    </row>
    <row r="1025" spans="1:3" ht="15" x14ac:dyDescent="0.2">
      <c r="A1025" s="55"/>
      <c r="C1025" s="57"/>
    </row>
    <row r="1026" spans="1:3" ht="15.75" thickBot="1" x14ac:dyDescent="0.25">
      <c r="A1026" s="54">
        <v>609</v>
      </c>
      <c r="C1026" s="54">
        <v>512</v>
      </c>
    </row>
    <row r="1027" spans="1:3" ht="15" x14ac:dyDescent="0.2">
      <c r="A1027" s="55"/>
      <c r="C1027" s="57"/>
    </row>
    <row r="1028" spans="1:3" ht="15.75" thickBot="1" x14ac:dyDescent="0.25">
      <c r="A1028" s="54">
        <v>610</v>
      </c>
      <c r="C1028" s="54">
        <v>512</v>
      </c>
    </row>
    <row r="1029" spans="1:3" ht="15" x14ac:dyDescent="0.2">
      <c r="A1029" s="55"/>
      <c r="C1029" s="57"/>
    </row>
    <row r="1030" spans="1:3" ht="15.75" thickBot="1" x14ac:dyDescent="0.25">
      <c r="A1030" s="54">
        <v>611</v>
      </c>
      <c r="C1030" s="54">
        <v>513</v>
      </c>
    </row>
    <row r="1031" spans="1:3" ht="15" x14ac:dyDescent="0.2">
      <c r="A1031" s="55"/>
      <c r="C1031" s="57"/>
    </row>
    <row r="1032" spans="1:3" ht="15.75" thickBot="1" x14ac:dyDescent="0.25">
      <c r="A1032" s="54">
        <v>612</v>
      </c>
      <c r="C1032" s="54">
        <v>514</v>
      </c>
    </row>
    <row r="1033" spans="1:3" ht="15" x14ac:dyDescent="0.2">
      <c r="A1033" s="55"/>
      <c r="C1033" s="57"/>
    </row>
    <row r="1034" spans="1:3" ht="15.75" thickBot="1" x14ac:dyDescent="0.25">
      <c r="A1034" s="54">
        <v>613</v>
      </c>
      <c r="C1034" s="54">
        <v>515</v>
      </c>
    </row>
    <row r="1035" spans="1:3" ht="15" x14ac:dyDescent="0.2">
      <c r="A1035" s="55"/>
      <c r="C1035" s="57"/>
    </row>
    <row r="1036" spans="1:3" ht="15.75" thickBot="1" x14ac:dyDescent="0.25">
      <c r="A1036" s="54">
        <v>614</v>
      </c>
      <c r="C1036" s="54">
        <v>515</v>
      </c>
    </row>
    <row r="1037" spans="1:3" ht="15" x14ac:dyDescent="0.2">
      <c r="A1037" s="55"/>
      <c r="C1037" s="57"/>
    </row>
    <row r="1038" spans="1:3" ht="15.75" thickBot="1" x14ac:dyDescent="0.25">
      <c r="A1038" s="54">
        <v>615</v>
      </c>
      <c r="C1038" s="54">
        <v>516</v>
      </c>
    </row>
    <row r="1039" spans="1:3" ht="15" x14ac:dyDescent="0.2">
      <c r="A1039" s="55"/>
      <c r="C1039" s="57"/>
    </row>
    <row r="1040" spans="1:3" ht="15.75" thickBot="1" x14ac:dyDescent="0.25">
      <c r="A1040" s="54">
        <v>616</v>
      </c>
      <c r="C1040" s="54">
        <v>517</v>
      </c>
    </row>
    <row r="1041" spans="1:3" ht="15" x14ac:dyDescent="0.2">
      <c r="A1041" s="55"/>
      <c r="C1041" s="57"/>
    </row>
    <row r="1042" spans="1:3" ht="15.75" thickBot="1" x14ac:dyDescent="0.25">
      <c r="A1042" s="54">
        <v>617</v>
      </c>
      <c r="C1042" s="54">
        <v>518</v>
      </c>
    </row>
    <row r="1043" spans="1:3" ht="15" x14ac:dyDescent="0.2">
      <c r="A1043" s="55"/>
      <c r="C1043" s="57"/>
    </row>
    <row r="1044" spans="1:3" ht="15.75" thickBot="1" x14ac:dyDescent="0.25">
      <c r="A1044" s="54">
        <v>618</v>
      </c>
      <c r="C1044" s="54">
        <v>518</v>
      </c>
    </row>
    <row r="1045" spans="1:3" ht="15" x14ac:dyDescent="0.2">
      <c r="A1045" s="55"/>
      <c r="C1045" s="57"/>
    </row>
    <row r="1046" spans="1:3" ht="15.75" thickBot="1" x14ac:dyDescent="0.25">
      <c r="A1046" s="54">
        <v>619</v>
      </c>
      <c r="C1046" s="54">
        <v>519</v>
      </c>
    </row>
    <row r="1047" spans="1:3" ht="15" x14ac:dyDescent="0.2">
      <c r="A1047" s="55"/>
      <c r="C1047" s="57"/>
    </row>
    <row r="1048" spans="1:3" ht="15.75" thickBot="1" x14ac:dyDescent="0.25">
      <c r="A1048" s="54">
        <v>620</v>
      </c>
      <c r="C1048" s="54">
        <v>520</v>
      </c>
    </row>
    <row r="1049" spans="1:3" ht="15" x14ac:dyDescent="0.2">
      <c r="A1049" s="55"/>
      <c r="C1049" s="57"/>
    </row>
    <row r="1050" spans="1:3" ht="15.75" thickBot="1" x14ac:dyDescent="0.25">
      <c r="A1050" s="54">
        <v>621</v>
      </c>
      <c r="C1050" s="54">
        <v>521</v>
      </c>
    </row>
    <row r="1051" spans="1:3" ht="15" x14ac:dyDescent="0.2">
      <c r="A1051" s="55"/>
      <c r="C1051" s="57"/>
    </row>
    <row r="1052" spans="1:3" ht="15.75" thickBot="1" x14ac:dyDescent="0.25">
      <c r="A1052" s="54">
        <v>622</v>
      </c>
      <c r="C1052" s="54">
        <v>522</v>
      </c>
    </row>
    <row r="1053" spans="1:3" ht="15" x14ac:dyDescent="0.2">
      <c r="A1053" s="55"/>
      <c r="C1053" s="57"/>
    </row>
    <row r="1054" spans="1:3" ht="15.75" thickBot="1" x14ac:dyDescent="0.25">
      <c r="A1054" s="54">
        <v>623</v>
      </c>
      <c r="C1054" s="54">
        <v>523</v>
      </c>
    </row>
    <row r="1055" spans="1:3" ht="15" x14ac:dyDescent="0.2">
      <c r="A1055" s="55"/>
      <c r="C1055" s="57"/>
    </row>
    <row r="1056" spans="1:3" ht="15.75" thickBot="1" x14ac:dyDescent="0.25">
      <c r="A1056" s="54">
        <v>624</v>
      </c>
      <c r="C1056" s="54">
        <v>524</v>
      </c>
    </row>
    <row r="1057" spans="1:3" ht="15" x14ac:dyDescent="0.2">
      <c r="A1057" s="55"/>
      <c r="C1057" s="57"/>
    </row>
    <row r="1058" spans="1:3" ht="15.75" thickBot="1" x14ac:dyDescent="0.25">
      <c r="A1058" s="54">
        <v>625</v>
      </c>
      <c r="C1058" s="54">
        <v>524</v>
      </c>
    </row>
    <row r="1059" spans="1:3" ht="15" x14ac:dyDescent="0.2">
      <c r="A1059" s="55"/>
      <c r="C1059" s="57"/>
    </row>
    <row r="1060" spans="1:3" ht="15.75" thickBot="1" x14ac:dyDescent="0.25">
      <c r="A1060" s="54">
        <v>626</v>
      </c>
      <c r="C1060" s="54">
        <v>525</v>
      </c>
    </row>
    <row r="1061" spans="1:3" ht="15" x14ac:dyDescent="0.2">
      <c r="A1061" s="55"/>
      <c r="C1061" s="57"/>
    </row>
    <row r="1062" spans="1:3" ht="15.75" thickBot="1" x14ac:dyDescent="0.25">
      <c r="A1062" s="54">
        <v>627</v>
      </c>
      <c r="C1062" s="54">
        <v>526</v>
      </c>
    </row>
    <row r="1063" spans="1:3" ht="15" x14ac:dyDescent="0.2">
      <c r="A1063" s="55"/>
      <c r="C1063" s="57"/>
    </row>
    <row r="1064" spans="1:3" ht="15.75" thickBot="1" x14ac:dyDescent="0.25">
      <c r="A1064" s="54">
        <v>628</v>
      </c>
      <c r="C1064" s="54">
        <v>527</v>
      </c>
    </row>
    <row r="1065" spans="1:3" ht="15" x14ac:dyDescent="0.2">
      <c r="A1065" s="55"/>
      <c r="C1065" s="57"/>
    </row>
    <row r="1066" spans="1:3" ht="15.75" thickBot="1" x14ac:dyDescent="0.25">
      <c r="A1066" s="54">
        <v>629</v>
      </c>
      <c r="C1066" s="54">
        <v>527</v>
      </c>
    </row>
    <row r="1067" spans="1:3" ht="15" x14ac:dyDescent="0.2">
      <c r="A1067" s="55"/>
      <c r="C1067" s="57"/>
    </row>
    <row r="1068" spans="1:3" ht="15.75" thickBot="1" x14ac:dyDescent="0.25">
      <c r="A1068" s="54">
        <v>630</v>
      </c>
      <c r="C1068" s="54">
        <v>528</v>
      </c>
    </row>
    <row r="1069" spans="1:3" ht="15" x14ac:dyDescent="0.2">
      <c r="A1069" s="55"/>
      <c r="C1069" s="57"/>
    </row>
    <row r="1070" spans="1:3" ht="15.75" thickBot="1" x14ac:dyDescent="0.25">
      <c r="A1070" s="54">
        <v>631</v>
      </c>
      <c r="C1070" s="54">
        <v>529</v>
      </c>
    </row>
    <row r="1071" spans="1:3" ht="15" x14ac:dyDescent="0.2">
      <c r="A1071" s="55"/>
      <c r="C1071" s="57"/>
    </row>
    <row r="1072" spans="1:3" ht="15.75" thickBot="1" x14ac:dyDescent="0.25">
      <c r="A1072" s="54">
        <v>632</v>
      </c>
      <c r="C1072" s="54">
        <v>530</v>
      </c>
    </row>
    <row r="1073" spans="1:3" ht="15" x14ac:dyDescent="0.2">
      <c r="A1073" s="55"/>
      <c r="C1073" s="57"/>
    </row>
    <row r="1074" spans="1:3" ht="15.75" thickBot="1" x14ac:dyDescent="0.25">
      <c r="A1074" s="54">
        <v>633</v>
      </c>
      <c r="C1074" s="54">
        <v>530</v>
      </c>
    </row>
    <row r="1075" spans="1:3" ht="15" x14ac:dyDescent="0.2">
      <c r="A1075" s="55"/>
      <c r="C1075" s="57"/>
    </row>
    <row r="1076" spans="1:3" ht="15.75" thickBot="1" x14ac:dyDescent="0.25">
      <c r="A1076" s="54">
        <v>634</v>
      </c>
      <c r="C1076" s="54">
        <v>531</v>
      </c>
    </row>
    <row r="1077" spans="1:3" ht="15" x14ac:dyDescent="0.2">
      <c r="A1077" s="55"/>
      <c r="C1077" s="57"/>
    </row>
    <row r="1078" spans="1:3" ht="15.75" thickBot="1" x14ac:dyDescent="0.25">
      <c r="A1078" s="54">
        <v>635</v>
      </c>
      <c r="C1078" s="54">
        <v>532</v>
      </c>
    </row>
    <row r="1079" spans="1:3" ht="15" x14ac:dyDescent="0.2">
      <c r="A1079" s="55"/>
      <c r="C1079" s="57"/>
    </row>
    <row r="1080" spans="1:3" ht="15.75" thickBot="1" x14ac:dyDescent="0.25">
      <c r="A1080" s="54">
        <v>636</v>
      </c>
      <c r="C1080" s="54">
        <v>533</v>
      </c>
    </row>
    <row r="1081" spans="1:3" ht="15" x14ac:dyDescent="0.2">
      <c r="A1081" s="55"/>
      <c r="C1081" s="57"/>
    </row>
    <row r="1082" spans="1:3" ht="15.75" thickBot="1" x14ac:dyDescent="0.25">
      <c r="A1082" s="54">
        <v>637</v>
      </c>
      <c r="C1082" s="54">
        <v>533</v>
      </c>
    </row>
    <row r="1083" spans="1:3" ht="15" x14ac:dyDescent="0.2">
      <c r="A1083" s="55"/>
      <c r="C1083" s="57"/>
    </row>
    <row r="1084" spans="1:3" ht="15.75" thickBot="1" x14ac:dyDescent="0.25">
      <c r="A1084" s="54">
        <v>638</v>
      </c>
      <c r="C1084" s="54">
        <v>534</v>
      </c>
    </row>
    <row r="1085" spans="1:3" ht="15" x14ac:dyDescent="0.2">
      <c r="A1085" s="55"/>
      <c r="C1085" s="57"/>
    </row>
    <row r="1086" spans="1:3" ht="15.75" thickBot="1" x14ac:dyDescent="0.25">
      <c r="A1086" s="54">
        <v>639</v>
      </c>
      <c r="C1086" s="54">
        <v>535</v>
      </c>
    </row>
    <row r="1087" spans="1:3" ht="15" x14ac:dyDescent="0.2">
      <c r="A1087" s="55"/>
      <c r="C1087" s="57"/>
    </row>
    <row r="1088" spans="1:3" ht="15.75" thickBot="1" x14ac:dyDescent="0.25">
      <c r="A1088" s="54">
        <v>640</v>
      </c>
      <c r="C1088" s="54">
        <v>535</v>
      </c>
    </row>
    <row r="1089" spans="1:3" ht="15" x14ac:dyDescent="0.2">
      <c r="A1089" s="55"/>
      <c r="C1089" s="57"/>
    </row>
    <row r="1090" spans="1:3" ht="15.75" thickBot="1" x14ac:dyDescent="0.25">
      <c r="A1090" s="54">
        <v>641</v>
      </c>
      <c r="C1090" s="54">
        <v>536</v>
      </c>
    </row>
    <row r="1091" spans="1:3" ht="15" x14ac:dyDescent="0.2">
      <c r="A1091" s="55"/>
      <c r="C1091" s="57"/>
    </row>
    <row r="1092" spans="1:3" ht="15.75" thickBot="1" x14ac:dyDescent="0.25">
      <c r="A1092" s="54">
        <v>642</v>
      </c>
      <c r="C1092" s="54">
        <v>537</v>
      </c>
    </row>
    <row r="1093" spans="1:3" ht="15" x14ac:dyDescent="0.2">
      <c r="A1093" s="55"/>
      <c r="C1093" s="57"/>
    </row>
    <row r="1094" spans="1:3" ht="15.75" thickBot="1" x14ac:dyDescent="0.25">
      <c r="A1094" s="54">
        <v>643</v>
      </c>
      <c r="C1094" s="54">
        <v>538</v>
      </c>
    </row>
    <row r="1095" spans="1:3" ht="15" x14ac:dyDescent="0.2">
      <c r="A1095" s="55"/>
      <c r="C1095" s="57"/>
    </row>
    <row r="1096" spans="1:3" ht="15.75" thickBot="1" x14ac:dyDescent="0.25">
      <c r="A1096" s="54">
        <v>644</v>
      </c>
      <c r="C1096" s="54">
        <v>538</v>
      </c>
    </row>
    <row r="1097" spans="1:3" ht="15" x14ac:dyDescent="0.2">
      <c r="A1097" s="55"/>
      <c r="C1097" s="57"/>
    </row>
    <row r="1098" spans="1:3" ht="15.75" thickBot="1" x14ac:dyDescent="0.25">
      <c r="A1098" s="54">
        <v>645</v>
      </c>
      <c r="C1098" s="54">
        <v>539</v>
      </c>
    </row>
    <row r="1099" spans="1:3" ht="15" x14ac:dyDescent="0.2">
      <c r="A1099" s="55"/>
      <c r="C1099" s="57"/>
    </row>
    <row r="1100" spans="1:3" ht="15.75" thickBot="1" x14ac:dyDescent="0.25">
      <c r="A1100" s="54">
        <v>646</v>
      </c>
      <c r="C1100" s="54">
        <v>540</v>
      </c>
    </row>
    <row r="1101" spans="1:3" ht="15" x14ac:dyDescent="0.2">
      <c r="A1101" s="55"/>
      <c r="C1101" s="57"/>
    </row>
    <row r="1102" spans="1:3" ht="15.75" thickBot="1" x14ac:dyDescent="0.25">
      <c r="A1102" s="54">
        <v>647</v>
      </c>
      <c r="C1102" s="54">
        <v>541</v>
      </c>
    </row>
    <row r="1103" spans="1:3" ht="15" x14ac:dyDescent="0.2">
      <c r="A1103" s="55"/>
      <c r="C1103" s="57"/>
    </row>
    <row r="1104" spans="1:3" ht="15.75" thickBot="1" x14ac:dyDescent="0.25">
      <c r="A1104" s="54">
        <v>648</v>
      </c>
      <c r="C1104" s="54">
        <v>541</v>
      </c>
    </row>
    <row r="1105" spans="1:3" ht="15" x14ac:dyDescent="0.2">
      <c r="A1105" s="55"/>
      <c r="C1105" s="57"/>
    </row>
    <row r="1106" spans="1:3" ht="15.75" thickBot="1" x14ac:dyDescent="0.25">
      <c r="A1106" s="54">
        <v>649</v>
      </c>
      <c r="C1106" s="54">
        <v>542</v>
      </c>
    </row>
    <row r="1107" spans="1:3" ht="15" x14ac:dyDescent="0.2">
      <c r="A1107" s="55"/>
      <c r="C1107" s="57"/>
    </row>
    <row r="1108" spans="1:3" ht="15.75" thickBot="1" x14ac:dyDescent="0.25">
      <c r="A1108" s="54">
        <v>650</v>
      </c>
      <c r="C1108" s="54">
        <v>543</v>
      </c>
    </row>
    <row r="1109" spans="1:3" ht="15" x14ac:dyDescent="0.2">
      <c r="A1109" s="55"/>
      <c r="C1109" s="57"/>
    </row>
    <row r="1110" spans="1:3" ht="15.75" thickBot="1" x14ac:dyDescent="0.25">
      <c r="A1110" s="54">
        <v>651</v>
      </c>
      <c r="C1110" s="54">
        <v>544</v>
      </c>
    </row>
    <row r="1111" spans="1:3" ht="15" x14ac:dyDescent="0.2">
      <c r="A1111" s="55"/>
      <c r="C1111" s="57"/>
    </row>
    <row r="1112" spans="1:3" ht="15.75" thickBot="1" x14ac:dyDescent="0.25">
      <c r="A1112" s="54">
        <v>652</v>
      </c>
      <c r="C1112" s="54">
        <v>544</v>
      </c>
    </row>
    <row r="1113" spans="1:3" ht="15" x14ac:dyDescent="0.2">
      <c r="A1113" s="55"/>
      <c r="C1113" s="57"/>
    </row>
    <row r="1114" spans="1:3" ht="15.75" thickBot="1" x14ac:dyDescent="0.25">
      <c r="A1114" s="54">
        <v>653</v>
      </c>
      <c r="C1114" s="54">
        <v>545</v>
      </c>
    </row>
    <row r="1115" spans="1:3" ht="15" x14ac:dyDescent="0.2">
      <c r="A1115" s="55"/>
      <c r="C1115" s="57"/>
    </row>
    <row r="1116" spans="1:3" ht="15.75" thickBot="1" x14ac:dyDescent="0.25">
      <c r="A1116" s="54">
        <v>654</v>
      </c>
      <c r="C1116" s="54">
        <v>546</v>
      </c>
    </row>
    <row r="1117" spans="1:3" ht="15" x14ac:dyDescent="0.2">
      <c r="A1117" s="55"/>
      <c r="C1117" s="57"/>
    </row>
    <row r="1118" spans="1:3" ht="15.75" thickBot="1" x14ac:dyDescent="0.25">
      <c r="A1118" s="54">
        <v>655</v>
      </c>
      <c r="C1118" s="54">
        <v>546</v>
      </c>
    </row>
    <row r="1119" spans="1:3" ht="15" x14ac:dyDescent="0.2">
      <c r="A1119" s="55"/>
      <c r="C1119" s="57"/>
    </row>
    <row r="1120" spans="1:3" ht="15.75" thickBot="1" x14ac:dyDescent="0.25">
      <c r="A1120" s="54">
        <v>656</v>
      </c>
      <c r="C1120" s="54">
        <v>547</v>
      </c>
    </row>
    <row r="1121" spans="1:3" ht="15" x14ac:dyDescent="0.2">
      <c r="A1121" s="55"/>
      <c r="C1121" s="57"/>
    </row>
    <row r="1122" spans="1:3" ht="15.75" thickBot="1" x14ac:dyDescent="0.25">
      <c r="A1122" s="54">
        <v>657</v>
      </c>
      <c r="C1122" s="54">
        <v>548</v>
      </c>
    </row>
    <row r="1123" spans="1:3" ht="15" x14ac:dyDescent="0.2">
      <c r="A1123" s="55"/>
      <c r="C1123" s="57"/>
    </row>
    <row r="1124" spans="1:3" ht="15.75" thickBot="1" x14ac:dyDescent="0.25">
      <c r="A1124" s="54">
        <v>658</v>
      </c>
      <c r="C1124" s="54">
        <v>549</v>
      </c>
    </row>
    <row r="1125" spans="1:3" ht="15" x14ac:dyDescent="0.2">
      <c r="A1125" s="55"/>
      <c r="C1125" s="57"/>
    </row>
    <row r="1126" spans="1:3" ht="15.75" thickBot="1" x14ac:dyDescent="0.25">
      <c r="A1126" s="54">
        <v>659</v>
      </c>
      <c r="C1126" s="54">
        <v>550</v>
      </c>
    </row>
    <row r="1127" spans="1:3" ht="15" x14ac:dyDescent="0.2">
      <c r="A1127" s="55"/>
      <c r="C1127" s="57"/>
    </row>
    <row r="1128" spans="1:3" ht="15.75" thickBot="1" x14ac:dyDescent="0.25">
      <c r="A1128" s="54">
        <v>660</v>
      </c>
      <c r="C1128" s="54">
        <v>551</v>
      </c>
    </row>
    <row r="1129" spans="1:3" ht="15" x14ac:dyDescent="0.2">
      <c r="A1129" s="55"/>
      <c r="C1129" s="57"/>
    </row>
    <row r="1130" spans="1:3" ht="15.75" thickBot="1" x14ac:dyDescent="0.25">
      <c r="A1130" s="54">
        <v>661</v>
      </c>
      <c r="C1130" s="54">
        <v>552</v>
      </c>
    </row>
    <row r="1131" spans="1:3" ht="15" x14ac:dyDescent="0.2">
      <c r="A1131" s="55"/>
      <c r="C1131" s="57"/>
    </row>
    <row r="1132" spans="1:3" ht="15.75" thickBot="1" x14ac:dyDescent="0.25">
      <c r="A1132" s="54">
        <v>662</v>
      </c>
      <c r="C1132" s="54">
        <v>553</v>
      </c>
    </row>
    <row r="1133" spans="1:3" ht="15" x14ac:dyDescent="0.2">
      <c r="A1133" s="55"/>
      <c r="C1133" s="57"/>
    </row>
    <row r="1134" spans="1:3" ht="15.75" thickBot="1" x14ac:dyDescent="0.25">
      <c r="A1134" s="54">
        <v>663</v>
      </c>
      <c r="C1134" s="54">
        <v>553</v>
      </c>
    </row>
    <row r="1135" spans="1:3" ht="15" x14ac:dyDescent="0.2">
      <c r="A1135" s="55"/>
      <c r="C1135" s="57"/>
    </row>
    <row r="1136" spans="1:3" ht="15.75" thickBot="1" x14ac:dyDescent="0.25">
      <c r="A1136" s="54">
        <v>664</v>
      </c>
      <c r="C1136" s="54">
        <v>554</v>
      </c>
    </row>
    <row r="1137" spans="1:3" ht="15" x14ac:dyDescent="0.2">
      <c r="A1137" s="55"/>
      <c r="C1137" s="57"/>
    </row>
    <row r="1138" spans="1:3" ht="15.75" thickBot="1" x14ac:dyDescent="0.25">
      <c r="A1138" s="54">
        <v>665</v>
      </c>
      <c r="C1138" s="54">
        <v>555</v>
      </c>
    </row>
    <row r="1139" spans="1:3" ht="15" x14ac:dyDescent="0.2">
      <c r="A1139" s="55"/>
      <c r="C1139" s="57"/>
    </row>
    <row r="1140" spans="1:3" ht="15.75" thickBot="1" x14ac:dyDescent="0.25">
      <c r="A1140" s="54">
        <v>666</v>
      </c>
      <c r="C1140" s="54">
        <v>556</v>
      </c>
    </row>
    <row r="1141" spans="1:3" ht="15" x14ac:dyDescent="0.2">
      <c r="A1141" s="55"/>
      <c r="C1141" s="57"/>
    </row>
    <row r="1142" spans="1:3" ht="15.75" thickBot="1" x14ac:dyDescent="0.25">
      <c r="A1142" s="54">
        <v>667</v>
      </c>
      <c r="C1142" s="54">
        <v>556</v>
      </c>
    </row>
    <row r="1143" spans="1:3" ht="15" x14ac:dyDescent="0.2">
      <c r="A1143" s="55"/>
      <c r="C1143" s="57"/>
    </row>
    <row r="1144" spans="1:3" ht="15.75" thickBot="1" x14ac:dyDescent="0.25">
      <c r="A1144" s="54">
        <v>668</v>
      </c>
      <c r="C1144" s="54">
        <v>557</v>
      </c>
    </row>
    <row r="1145" spans="1:3" ht="15" x14ac:dyDescent="0.2">
      <c r="A1145" s="55"/>
      <c r="C1145" s="57"/>
    </row>
    <row r="1146" spans="1:3" ht="15.75" thickBot="1" x14ac:dyDescent="0.25">
      <c r="A1146" s="54">
        <v>669</v>
      </c>
      <c r="C1146" s="54">
        <v>558</v>
      </c>
    </row>
    <row r="1147" spans="1:3" ht="15" x14ac:dyDescent="0.2">
      <c r="A1147" s="55"/>
      <c r="C1147" s="57"/>
    </row>
    <row r="1148" spans="1:3" ht="15.75" thickBot="1" x14ac:dyDescent="0.25">
      <c r="A1148" s="54">
        <v>670</v>
      </c>
      <c r="C1148" s="54">
        <v>559</v>
      </c>
    </row>
    <row r="1149" spans="1:3" ht="15" x14ac:dyDescent="0.2">
      <c r="A1149" s="55"/>
      <c r="C1149" s="57"/>
    </row>
    <row r="1150" spans="1:3" ht="15.75" thickBot="1" x14ac:dyDescent="0.25">
      <c r="A1150" s="54">
        <v>671</v>
      </c>
      <c r="C1150" s="54">
        <v>559</v>
      </c>
    </row>
    <row r="1151" spans="1:3" ht="15" x14ac:dyDescent="0.2">
      <c r="A1151" s="55"/>
      <c r="C1151" s="57"/>
    </row>
    <row r="1152" spans="1:3" ht="15.75" thickBot="1" x14ac:dyDescent="0.25">
      <c r="A1152" s="54">
        <v>672</v>
      </c>
      <c r="C1152" s="54">
        <v>560</v>
      </c>
    </row>
    <row r="1153" spans="1:3" ht="15" x14ac:dyDescent="0.2">
      <c r="A1153" s="55"/>
      <c r="C1153" s="57"/>
    </row>
    <row r="1154" spans="1:3" ht="15.75" thickBot="1" x14ac:dyDescent="0.25">
      <c r="A1154" s="54">
        <v>673</v>
      </c>
      <c r="C1154" s="54">
        <v>561</v>
      </c>
    </row>
    <row r="1155" spans="1:3" ht="15" x14ac:dyDescent="0.2">
      <c r="A1155" s="55"/>
      <c r="C1155" s="57"/>
    </row>
    <row r="1156" spans="1:3" ht="15.75" thickBot="1" x14ac:dyDescent="0.25">
      <c r="A1156" s="54">
        <v>674</v>
      </c>
      <c r="C1156" s="54">
        <v>561</v>
      </c>
    </row>
    <row r="1157" spans="1:3" ht="15" x14ac:dyDescent="0.2">
      <c r="A1157" s="55"/>
      <c r="C1157" s="57"/>
    </row>
    <row r="1158" spans="1:3" ht="15.75" thickBot="1" x14ac:dyDescent="0.25">
      <c r="A1158" s="54">
        <v>675</v>
      </c>
      <c r="C1158" s="54">
        <v>562</v>
      </c>
    </row>
    <row r="1159" spans="1:3" ht="15" x14ac:dyDescent="0.2">
      <c r="A1159" s="55"/>
      <c r="C1159" s="57"/>
    </row>
    <row r="1160" spans="1:3" ht="15.75" thickBot="1" x14ac:dyDescent="0.25">
      <c r="A1160" s="54">
        <v>676</v>
      </c>
      <c r="C1160" s="54">
        <v>563</v>
      </c>
    </row>
    <row r="1161" spans="1:3" ht="15" x14ac:dyDescent="0.2">
      <c r="A1161" s="55"/>
      <c r="C1161" s="57"/>
    </row>
    <row r="1162" spans="1:3" ht="15.75" thickBot="1" x14ac:dyDescent="0.25">
      <c r="A1162" s="54">
        <v>677</v>
      </c>
      <c r="C1162" s="54">
        <v>564</v>
      </c>
    </row>
    <row r="1163" spans="1:3" ht="15" x14ac:dyDescent="0.2">
      <c r="A1163" s="55"/>
      <c r="C1163" s="57"/>
    </row>
    <row r="1164" spans="1:3" ht="15.75" thickBot="1" x14ac:dyDescent="0.25">
      <c r="A1164" s="54">
        <v>678</v>
      </c>
      <c r="C1164" s="54">
        <v>564</v>
      </c>
    </row>
    <row r="1165" spans="1:3" ht="15" x14ac:dyDescent="0.2">
      <c r="A1165" s="55"/>
      <c r="C1165" s="57"/>
    </row>
    <row r="1166" spans="1:3" ht="15.75" thickBot="1" x14ac:dyDescent="0.25">
      <c r="A1166" s="54">
        <v>679</v>
      </c>
      <c r="C1166" s="54">
        <v>565</v>
      </c>
    </row>
    <row r="1167" spans="1:3" ht="15" x14ac:dyDescent="0.2">
      <c r="A1167" s="55"/>
      <c r="C1167" s="57"/>
    </row>
    <row r="1168" spans="1:3" ht="15.75" thickBot="1" x14ac:dyDescent="0.25">
      <c r="A1168" s="54">
        <v>680</v>
      </c>
      <c r="C1168" s="54">
        <v>566</v>
      </c>
    </row>
    <row r="1169" spans="1:3" ht="15" x14ac:dyDescent="0.2">
      <c r="A1169" s="55"/>
      <c r="C1169" s="57"/>
    </row>
    <row r="1170" spans="1:3" ht="15.75" thickBot="1" x14ac:dyDescent="0.25">
      <c r="A1170" s="54">
        <v>681</v>
      </c>
      <c r="C1170" s="54">
        <v>567</v>
      </c>
    </row>
    <row r="1171" spans="1:3" ht="15" x14ac:dyDescent="0.2">
      <c r="A1171" s="55"/>
      <c r="C1171" s="57"/>
    </row>
    <row r="1172" spans="1:3" ht="15.75" thickBot="1" x14ac:dyDescent="0.25">
      <c r="A1172" s="54">
        <v>682</v>
      </c>
      <c r="C1172" s="54">
        <v>567</v>
      </c>
    </row>
    <row r="1173" spans="1:3" ht="15" x14ac:dyDescent="0.2">
      <c r="A1173" s="55"/>
      <c r="C1173" s="57"/>
    </row>
    <row r="1174" spans="1:3" ht="15.75" thickBot="1" x14ac:dyDescent="0.25">
      <c r="A1174" s="54">
        <v>683</v>
      </c>
      <c r="C1174" s="54">
        <v>568</v>
      </c>
    </row>
    <row r="1175" spans="1:3" ht="15" x14ac:dyDescent="0.2">
      <c r="A1175" s="55"/>
      <c r="C1175" s="57"/>
    </row>
    <row r="1176" spans="1:3" ht="15.75" thickBot="1" x14ac:dyDescent="0.25">
      <c r="A1176" s="54">
        <v>684</v>
      </c>
      <c r="C1176" s="54">
        <v>569</v>
      </c>
    </row>
    <row r="1177" spans="1:3" ht="15" x14ac:dyDescent="0.2">
      <c r="A1177" s="55"/>
      <c r="C1177" s="57"/>
    </row>
    <row r="1178" spans="1:3" ht="15.75" thickBot="1" x14ac:dyDescent="0.25">
      <c r="A1178" s="54">
        <v>685</v>
      </c>
      <c r="C1178" s="54">
        <v>570</v>
      </c>
    </row>
    <row r="1179" spans="1:3" ht="15" x14ac:dyDescent="0.2">
      <c r="A1179" s="55"/>
      <c r="C1179" s="57"/>
    </row>
    <row r="1180" spans="1:3" ht="15.75" thickBot="1" x14ac:dyDescent="0.25">
      <c r="A1180" s="54">
        <v>686</v>
      </c>
      <c r="C1180" s="54">
        <v>570</v>
      </c>
    </row>
    <row r="1181" spans="1:3" ht="15" x14ac:dyDescent="0.2">
      <c r="A1181" s="55"/>
      <c r="C1181" s="57"/>
    </row>
    <row r="1182" spans="1:3" ht="15.75" thickBot="1" x14ac:dyDescent="0.25">
      <c r="A1182" s="54">
        <v>687</v>
      </c>
      <c r="C1182" s="54">
        <v>571</v>
      </c>
    </row>
    <row r="1183" spans="1:3" ht="15" x14ac:dyDescent="0.2">
      <c r="A1183" s="55"/>
      <c r="C1183" s="57"/>
    </row>
    <row r="1184" spans="1:3" ht="15.75" thickBot="1" x14ac:dyDescent="0.25">
      <c r="A1184" s="54">
        <v>688</v>
      </c>
      <c r="C1184" s="54">
        <v>572</v>
      </c>
    </row>
    <row r="1185" spans="1:3" ht="15" x14ac:dyDescent="0.2">
      <c r="A1185" s="55"/>
      <c r="C1185" s="57"/>
    </row>
    <row r="1186" spans="1:3" ht="15.75" thickBot="1" x14ac:dyDescent="0.25">
      <c r="A1186" s="54">
        <v>689</v>
      </c>
      <c r="C1186" s="54">
        <v>572</v>
      </c>
    </row>
    <row r="1187" spans="1:3" ht="15" x14ac:dyDescent="0.2">
      <c r="A1187" s="55"/>
      <c r="C1187" s="57"/>
    </row>
    <row r="1188" spans="1:3" ht="15.75" thickBot="1" x14ac:dyDescent="0.25">
      <c r="A1188" s="54">
        <v>690</v>
      </c>
      <c r="C1188" s="54">
        <v>573</v>
      </c>
    </row>
    <row r="1189" spans="1:3" ht="15" x14ac:dyDescent="0.2">
      <c r="A1189" s="55"/>
      <c r="C1189" s="57"/>
    </row>
    <row r="1190" spans="1:3" ht="15.75" thickBot="1" x14ac:dyDescent="0.25">
      <c r="A1190" s="54">
        <v>691</v>
      </c>
      <c r="C1190" s="54">
        <v>574</v>
      </c>
    </row>
    <row r="1191" spans="1:3" ht="15" x14ac:dyDescent="0.2">
      <c r="A1191" s="55"/>
      <c r="C1191" s="57"/>
    </row>
    <row r="1192" spans="1:3" ht="15.75" thickBot="1" x14ac:dyDescent="0.25">
      <c r="A1192" s="54">
        <v>692</v>
      </c>
      <c r="C1192" s="54">
        <v>575</v>
      </c>
    </row>
    <row r="1193" spans="1:3" ht="15" x14ac:dyDescent="0.2">
      <c r="A1193" s="55"/>
      <c r="C1193" s="57"/>
    </row>
    <row r="1194" spans="1:3" ht="15.75" thickBot="1" x14ac:dyDescent="0.25">
      <c r="A1194" s="54">
        <v>693</v>
      </c>
      <c r="C1194" s="54">
        <v>575</v>
      </c>
    </row>
    <row r="1195" spans="1:3" ht="15" x14ac:dyDescent="0.2">
      <c r="A1195" s="55"/>
      <c r="C1195" s="57"/>
    </row>
    <row r="1196" spans="1:3" ht="15.75" thickBot="1" x14ac:dyDescent="0.25">
      <c r="A1196" s="54">
        <v>694</v>
      </c>
      <c r="C1196" s="54">
        <v>576</v>
      </c>
    </row>
    <row r="1197" spans="1:3" ht="15" x14ac:dyDescent="0.2">
      <c r="A1197" s="55"/>
      <c r="C1197" s="57"/>
    </row>
    <row r="1198" spans="1:3" ht="15.75" thickBot="1" x14ac:dyDescent="0.25">
      <c r="A1198" s="54">
        <v>695</v>
      </c>
      <c r="C1198" s="54">
        <v>577</v>
      </c>
    </row>
    <row r="1199" spans="1:3" ht="15" x14ac:dyDescent="0.2">
      <c r="A1199" s="55"/>
      <c r="C1199" s="57"/>
    </row>
    <row r="1200" spans="1:3" ht="15.75" thickBot="1" x14ac:dyDescent="0.25">
      <c r="A1200" s="54">
        <v>696</v>
      </c>
      <c r="C1200" s="54">
        <v>578</v>
      </c>
    </row>
    <row r="1201" spans="1:3" ht="15" x14ac:dyDescent="0.2">
      <c r="A1201" s="55"/>
      <c r="C1201" s="57"/>
    </row>
    <row r="1202" spans="1:3" ht="15.75" thickBot="1" x14ac:dyDescent="0.25">
      <c r="A1202" s="54">
        <v>697</v>
      </c>
      <c r="C1202" s="54">
        <v>578</v>
      </c>
    </row>
    <row r="1203" spans="1:3" ht="15" x14ac:dyDescent="0.2">
      <c r="A1203" s="55"/>
      <c r="C1203" s="57"/>
    </row>
    <row r="1204" spans="1:3" ht="15.75" thickBot="1" x14ac:dyDescent="0.25">
      <c r="A1204" s="54">
        <v>698</v>
      </c>
      <c r="C1204" s="54">
        <v>579</v>
      </c>
    </row>
    <row r="1205" spans="1:3" ht="15" x14ac:dyDescent="0.2">
      <c r="A1205" s="55"/>
      <c r="C1205" s="57"/>
    </row>
    <row r="1206" spans="1:3" ht="15.75" thickBot="1" x14ac:dyDescent="0.25">
      <c r="A1206" s="54">
        <v>699</v>
      </c>
      <c r="C1206" s="54">
        <v>580</v>
      </c>
    </row>
    <row r="1207" spans="1:3" ht="15" x14ac:dyDescent="0.2">
      <c r="A1207" s="55"/>
      <c r="C1207" s="57"/>
    </row>
    <row r="1208" spans="1:3" ht="15.75" thickBot="1" x14ac:dyDescent="0.25">
      <c r="A1208" s="54">
        <v>700</v>
      </c>
      <c r="C1208" s="54">
        <v>581</v>
      </c>
    </row>
    <row r="1209" spans="1:3" ht="15" x14ac:dyDescent="0.2">
      <c r="A1209" s="55"/>
      <c r="C1209" s="57"/>
    </row>
    <row r="1210" spans="1:3" ht="15.75" thickBot="1" x14ac:dyDescent="0.25">
      <c r="A1210" s="54">
        <v>701</v>
      </c>
      <c r="C1210" s="54">
        <v>582</v>
      </c>
    </row>
    <row r="1211" spans="1:3" ht="15" x14ac:dyDescent="0.2">
      <c r="A1211" s="55"/>
      <c r="C1211" s="57"/>
    </row>
    <row r="1212" spans="1:3" ht="15.75" thickBot="1" x14ac:dyDescent="0.25">
      <c r="A1212" s="54">
        <v>702</v>
      </c>
      <c r="C1212" s="54">
        <v>583</v>
      </c>
    </row>
    <row r="1213" spans="1:3" ht="15" x14ac:dyDescent="0.2">
      <c r="A1213" s="55"/>
      <c r="C1213" s="57"/>
    </row>
    <row r="1214" spans="1:3" ht="15.75" thickBot="1" x14ac:dyDescent="0.25">
      <c r="A1214" s="54">
        <v>703</v>
      </c>
      <c r="C1214" s="54">
        <v>584</v>
      </c>
    </row>
    <row r="1215" spans="1:3" ht="15" x14ac:dyDescent="0.2">
      <c r="A1215" s="55"/>
      <c r="C1215" s="57"/>
    </row>
    <row r="1216" spans="1:3" ht="15.75" thickBot="1" x14ac:dyDescent="0.25">
      <c r="A1216" s="54">
        <v>704</v>
      </c>
      <c r="C1216" s="54">
        <v>584</v>
      </c>
    </row>
    <row r="1217" spans="1:3" ht="15" x14ac:dyDescent="0.2">
      <c r="A1217" s="55"/>
      <c r="C1217" s="57"/>
    </row>
    <row r="1218" spans="1:3" ht="15.75" thickBot="1" x14ac:dyDescent="0.25">
      <c r="A1218" s="54">
        <v>705</v>
      </c>
      <c r="C1218" s="54">
        <v>585</v>
      </c>
    </row>
    <row r="1219" spans="1:3" ht="15" x14ac:dyDescent="0.2">
      <c r="A1219" s="55"/>
      <c r="C1219" s="57"/>
    </row>
    <row r="1220" spans="1:3" ht="15.75" thickBot="1" x14ac:dyDescent="0.25">
      <c r="A1220" s="54">
        <v>706</v>
      </c>
      <c r="C1220" s="54">
        <v>586</v>
      </c>
    </row>
    <row r="1221" spans="1:3" ht="15" x14ac:dyDescent="0.2">
      <c r="A1221" s="55"/>
      <c r="C1221" s="57"/>
    </row>
    <row r="1222" spans="1:3" ht="15.75" thickBot="1" x14ac:dyDescent="0.25">
      <c r="A1222" s="54">
        <v>707</v>
      </c>
      <c r="C1222" s="54">
        <v>587</v>
      </c>
    </row>
    <row r="1223" spans="1:3" ht="15" x14ac:dyDescent="0.2">
      <c r="A1223" s="55"/>
      <c r="C1223" s="57"/>
    </row>
    <row r="1224" spans="1:3" ht="15.75" thickBot="1" x14ac:dyDescent="0.25">
      <c r="A1224" s="54">
        <v>708</v>
      </c>
      <c r="C1224" s="54">
        <v>587</v>
      </c>
    </row>
    <row r="1225" spans="1:3" ht="15" x14ac:dyDescent="0.2">
      <c r="A1225" s="55"/>
      <c r="C1225" s="57"/>
    </row>
    <row r="1226" spans="1:3" ht="15.75" thickBot="1" x14ac:dyDescent="0.25">
      <c r="A1226" s="54">
        <v>709</v>
      </c>
      <c r="C1226" s="54">
        <v>588</v>
      </c>
    </row>
    <row r="1227" spans="1:3" ht="15" x14ac:dyDescent="0.2">
      <c r="A1227" s="55"/>
      <c r="C1227" s="57"/>
    </row>
    <row r="1228" spans="1:3" ht="15.75" thickBot="1" x14ac:dyDescent="0.25">
      <c r="A1228" s="54">
        <v>710</v>
      </c>
      <c r="C1228" s="54">
        <v>589</v>
      </c>
    </row>
    <row r="1229" spans="1:3" ht="15" x14ac:dyDescent="0.2">
      <c r="A1229" s="55"/>
      <c r="C1229" s="57"/>
    </row>
    <row r="1230" spans="1:3" ht="15.75" thickBot="1" x14ac:dyDescent="0.25">
      <c r="A1230" s="54">
        <v>711</v>
      </c>
      <c r="C1230" s="54">
        <v>590</v>
      </c>
    </row>
    <row r="1231" spans="1:3" ht="15" x14ac:dyDescent="0.2">
      <c r="A1231" s="55"/>
      <c r="C1231" s="57"/>
    </row>
    <row r="1232" spans="1:3" ht="15.75" thickBot="1" x14ac:dyDescent="0.25">
      <c r="A1232" s="54">
        <v>712</v>
      </c>
      <c r="C1232" s="54">
        <v>590</v>
      </c>
    </row>
    <row r="1233" spans="1:3" ht="15" x14ac:dyDescent="0.2">
      <c r="A1233" s="55"/>
      <c r="C1233" s="57"/>
    </row>
    <row r="1234" spans="1:3" ht="15.75" thickBot="1" x14ac:dyDescent="0.25">
      <c r="A1234" s="54">
        <v>713</v>
      </c>
      <c r="C1234" s="54">
        <v>591</v>
      </c>
    </row>
    <row r="1235" spans="1:3" ht="15" x14ac:dyDescent="0.2">
      <c r="A1235" s="55"/>
      <c r="C1235" s="57"/>
    </row>
    <row r="1236" spans="1:3" ht="15.75" thickBot="1" x14ac:dyDescent="0.25">
      <c r="A1236" s="54">
        <v>714</v>
      </c>
      <c r="C1236" s="54">
        <v>592</v>
      </c>
    </row>
    <row r="1237" spans="1:3" ht="15" x14ac:dyDescent="0.2">
      <c r="A1237" s="55"/>
      <c r="C1237" s="57"/>
    </row>
    <row r="1238" spans="1:3" ht="15.75" thickBot="1" x14ac:dyDescent="0.25">
      <c r="A1238" s="54">
        <v>715</v>
      </c>
      <c r="C1238" s="54">
        <v>593</v>
      </c>
    </row>
    <row r="1239" spans="1:3" ht="15" x14ac:dyDescent="0.2">
      <c r="A1239" s="55"/>
      <c r="C1239" s="57"/>
    </row>
    <row r="1240" spans="1:3" ht="15.75" thickBot="1" x14ac:dyDescent="0.25">
      <c r="A1240" s="54">
        <v>716</v>
      </c>
      <c r="C1240" s="54">
        <v>593</v>
      </c>
    </row>
    <row r="1241" spans="1:3" ht="15" x14ac:dyDescent="0.2">
      <c r="A1241" s="55"/>
      <c r="C1241" s="57"/>
    </row>
    <row r="1242" spans="1:3" ht="15.75" thickBot="1" x14ac:dyDescent="0.25">
      <c r="A1242" s="54">
        <v>717</v>
      </c>
      <c r="C1242" s="54">
        <v>594</v>
      </c>
    </row>
    <row r="1243" spans="1:3" ht="15" x14ac:dyDescent="0.2">
      <c r="A1243" s="55"/>
      <c r="C1243" s="57"/>
    </row>
    <row r="1244" spans="1:3" ht="15.75" thickBot="1" x14ac:dyDescent="0.25">
      <c r="A1244" s="54">
        <v>718</v>
      </c>
      <c r="C1244" s="54">
        <v>595</v>
      </c>
    </row>
    <row r="1245" spans="1:3" ht="15" x14ac:dyDescent="0.2">
      <c r="A1245" s="55"/>
      <c r="C1245" s="57"/>
    </row>
    <row r="1246" spans="1:3" ht="15.75" thickBot="1" x14ac:dyDescent="0.25">
      <c r="A1246" s="54">
        <v>719</v>
      </c>
      <c r="C1246" s="54">
        <v>596</v>
      </c>
    </row>
    <row r="1247" spans="1:3" ht="15" x14ac:dyDescent="0.2">
      <c r="A1247" s="55"/>
      <c r="C1247" s="57"/>
    </row>
    <row r="1248" spans="1:3" ht="15.75" thickBot="1" x14ac:dyDescent="0.25">
      <c r="A1248" s="54">
        <v>720</v>
      </c>
      <c r="C1248" s="54">
        <v>596</v>
      </c>
    </row>
    <row r="1249" spans="1:3" ht="15" x14ac:dyDescent="0.2">
      <c r="A1249" s="55"/>
      <c r="C1249" s="57"/>
    </row>
    <row r="1250" spans="1:3" ht="15.75" thickBot="1" x14ac:dyDescent="0.25">
      <c r="A1250" s="54">
        <v>721</v>
      </c>
      <c r="C1250" s="54">
        <v>597</v>
      </c>
    </row>
    <row r="1251" spans="1:3" ht="15" x14ac:dyDescent="0.2">
      <c r="A1251" s="55"/>
      <c r="C1251" s="57"/>
    </row>
    <row r="1252" spans="1:3" ht="15.75" thickBot="1" x14ac:dyDescent="0.25">
      <c r="A1252" s="54">
        <v>722</v>
      </c>
      <c r="C1252" s="54">
        <v>598</v>
      </c>
    </row>
    <row r="1253" spans="1:3" ht="15" x14ac:dyDescent="0.2">
      <c r="A1253" s="55"/>
      <c r="C1253" s="57"/>
    </row>
    <row r="1254" spans="1:3" ht="15.75" thickBot="1" x14ac:dyDescent="0.25">
      <c r="A1254" s="54">
        <v>723</v>
      </c>
      <c r="C1254" s="54">
        <v>598</v>
      </c>
    </row>
    <row r="1255" spans="1:3" ht="15" x14ac:dyDescent="0.2">
      <c r="A1255" s="55"/>
      <c r="C1255" s="57"/>
    </row>
    <row r="1256" spans="1:3" ht="15.75" thickBot="1" x14ac:dyDescent="0.25">
      <c r="A1256" s="54">
        <v>724</v>
      </c>
      <c r="C1256" s="54">
        <v>599</v>
      </c>
    </row>
    <row r="1257" spans="1:3" ht="15" x14ac:dyDescent="0.2">
      <c r="A1257" s="55"/>
      <c r="C1257" s="57"/>
    </row>
    <row r="1258" spans="1:3" ht="15.75" thickBot="1" x14ac:dyDescent="0.25">
      <c r="A1258" s="54">
        <v>725</v>
      </c>
      <c r="C1258" s="54">
        <v>600</v>
      </c>
    </row>
    <row r="1259" spans="1:3" ht="15" x14ac:dyDescent="0.2">
      <c r="A1259" s="55"/>
      <c r="C1259" s="57"/>
    </row>
    <row r="1260" spans="1:3" ht="15.75" thickBot="1" x14ac:dyDescent="0.25">
      <c r="A1260" s="54">
        <v>726</v>
      </c>
      <c r="C1260" s="54">
        <v>601</v>
      </c>
    </row>
    <row r="1261" spans="1:3" ht="15" x14ac:dyDescent="0.2">
      <c r="A1261" s="55"/>
      <c r="C1261" s="57"/>
    </row>
    <row r="1262" spans="1:3" ht="15.75" thickBot="1" x14ac:dyDescent="0.25">
      <c r="A1262" s="54">
        <v>727</v>
      </c>
      <c r="C1262" s="54">
        <v>601</v>
      </c>
    </row>
    <row r="1263" spans="1:3" ht="15" x14ac:dyDescent="0.2">
      <c r="A1263" s="55"/>
      <c r="C1263" s="57"/>
    </row>
    <row r="1264" spans="1:3" ht="15.75" thickBot="1" x14ac:dyDescent="0.25">
      <c r="A1264" s="54">
        <v>728</v>
      </c>
      <c r="C1264" s="54">
        <v>602</v>
      </c>
    </row>
    <row r="1265" spans="1:3" ht="15" x14ac:dyDescent="0.2">
      <c r="A1265" s="55"/>
      <c r="C1265" s="57"/>
    </row>
    <row r="1266" spans="1:3" ht="15.75" thickBot="1" x14ac:dyDescent="0.25">
      <c r="A1266" s="54">
        <v>729</v>
      </c>
      <c r="C1266" s="54">
        <v>603</v>
      </c>
    </row>
    <row r="1267" spans="1:3" ht="15" x14ac:dyDescent="0.2">
      <c r="A1267" s="55"/>
      <c r="C1267" s="57"/>
    </row>
    <row r="1268" spans="1:3" ht="15.75" thickBot="1" x14ac:dyDescent="0.25">
      <c r="A1268" s="54">
        <v>730</v>
      </c>
      <c r="C1268" s="54">
        <v>604</v>
      </c>
    </row>
    <row r="1269" spans="1:3" ht="15" x14ac:dyDescent="0.2">
      <c r="A1269" s="55"/>
      <c r="C1269" s="57"/>
    </row>
    <row r="1270" spans="1:3" ht="15.75" thickBot="1" x14ac:dyDescent="0.25">
      <c r="A1270" s="54">
        <v>731</v>
      </c>
      <c r="C1270" s="54">
        <v>604</v>
      </c>
    </row>
    <row r="1271" spans="1:3" ht="15" x14ac:dyDescent="0.2">
      <c r="A1271" s="55"/>
      <c r="C1271" s="57"/>
    </row>
    <row r="1272" spans="1:3" ht="15.75" thickBot="1" x14ac:dyDescent="0.25">
      <c r="A1272" s="54">
        <v>732</v>
      </c>
      <c r="C1272" s="54">
        <v>605</v>
      </c>
    </row>
    <row r="1273" spans="1:3" ht="15" x14ac:dyDescent="0.2">
      <c r="A1273" s="55"/>
      <c r="C1273" s="57"/>
    </row>
    <row r="1274" spans="1:3" ht="15.75" thickBot="1" x14ac:dyDescent="0.25">
      <c r="A1274" s="54">
        <v>733</v>
      </c>
      <c r="C1274" s="54">
        <v>606</v>
      </c>
    </row>
    <row r="1275" spans="1:3" ht="15" x14ac:dyDescent="0.2">
      <c r="A1275" s="55"/>
      <c r="C1275" s="57"/>
    </row>
    <row r="1276" spans="1:3" ht="15.75" thickBot="1" x14ac:dyDescent="0.25">
      <c r="A1276" s="54">
        <v>734</v>
      </c>
      <c r="C1276" s="54">
        <v>607</v>
      </c>
    </row>
    <row r="1277" spans="1:3" ht="15" x14ac:dyDescent="0.2">
      <c r="A1277" s="55"/>
      <c r="C1277" s="57"/>
    </row>
    <row r="1278" spans="1:3" ht="15.75" thickBot="1" x14ac:dyDescent="0.25">
      <c r="A1278" s="54">
        <v>735</v>
      </c>
      <c r="C1278" s="54">
        <v>607</v>
      </c>
    </row>
    <row r="1279" spans="1:3" ht="15" x14ac:dyDescent="0.2">
      <c r="A1279" s="55"/>
      <c r="C1279" s="57"/>
    </row>
    <row r="1280" spans="1:3" ht="15.75" thickBot="1" x14ac:dyDescent="0.25">
      <c r="A1280" s="54">
        <v>736</v>
      </c>
      <c r="C1280" s="54">
        <v>608</v>
      </c>
    </row>
    <row r="1281" spans="1:3" ht="15" x14ac:dyDescent="0.2">
      <c r="A1281" s="55"/>
      <c r="C1281" s="57"/>
    </row>
    <row r="1282" spans="1:3" ht="15.75" thickBot="1" x14ac:dyDescent="0.25">
      <c r="A1282" s="54">
        <v>737</v>
      </c>
      <c r="C1282" s="54">
        <v>609</v>
      </c>
    </row>
    <row r="1283" spans="1:3" ht="15" x14ac:dyDescent="0.2">
      <c r="A1283" s="55"/>
      <c r="C1283" s="57"/>
    </row>
    <row r="1284" spans="1:3" ht="15.75" thickBot="1" x14ac:dyDescent="0.25">
      <c r="A1284" s="54">
        <v>738</v>
      </c>
      <c r="C1284" s="54">
        <v>610</v>
      </c>
    </row>
    <row r="1285" spans="1:3" ht="15" x14ac:dyDescent="0.2">
      <c r="A1285" s="55"/>
      <c r="C1285" s="57"/>
    </row>
    <row r="1286" spans="1:3" ht="15.75" thickBot="1" x14ac:dyDescent="0.25">
      <c r="A1286" s="54">
        <v>739</v>
      </c>
      <c r="C1286" s="54">
        <v>610</v>
      </c>
    </row>
    <row r="1287" spans="1:3" ht="15" x14ac:dyDescent="0.2">
      <c r="A1287" s="55"/>
      <c r="C1287" s="57"/>
    </row>
    <row r="1288" spans="1:3" ht="15.75" thickBot="1" x14ac:dyDescent="0.25">
      <c r="A1288" s="54">
        <v>740</v>
      </c>
      <c r="C1288" s="54">
        <v>611</v>
      </c>
    </row>
    <row r="1289" spans="1:3" ht="15" x14ac:dyDescent="0.2">
      <c r="A1289" s="55"/>
      <c r="C1289" s="57"/>
    </row>
    <row r="1290" spans="1:3" ht="15.75" thickBot="1" x14ac:dyDescent="0.25">
      <c r="A1290" s="54">
        <v>741</v>
      </c>
      <c r="C1290" s="54">
        <v>612</v>
      </c>
    </row>
    <row r="1291" spans="1:3" ht="15" x14ac:dyDescent="0.2">
      <c r="A1291" s="55"/>
      <c r="C1291" s="57"/>
    </row>
    <row r="1292" spans="1:3" ht="15.75" thickBot="1" x14ac:dyDescent="0.25">
      <c r="A1292" s="54">
        <v>742</v>
      </c>
      <c r="C1292" s="54">
        <v>613</v>
      </c>
    </row>
    <row r="1293" spans="1:3" ht="15" x14ac:dyDescent="0.2">
      <c r="A1293" s="55"/>
      <c r="C1293" s="57"/>
    </row>
    <row r="1294" spans="1:3" ht="15.75" thickBot="1" x14ac:dyDescent="0.25">
      <c r="A1294" s="54">
        <v>743</v>
      </c>
      <c r="C1294" s="54">
        <v>614</v>
      </c>
    </row>
    <row r="1295" spans="1:3" ht="15" x14ac:dyDescent="0.2">
      <c r="A1295" s="55"/>
      <c r="C1295" s="57"/>
    </row>
    <row r="1296" spans="1:3" ht="15.75" thickBot="1" x14ac:dyDescent="0.25">
      <c r="A1296" s="54">
        <v>744</v>
      </c>
      <c r="C1296" s="54">
        <v>615</v>
      </c>
    </row>
    <row r="1297" spans="1:3" ht="15" x14ac:dyDescent="0.2">
      <c r="A1297" s="55"/>
      <c r="C1297" s="57"/>
    </row>
    <row r="1298" spans="1:3" ht="15.75" thickBot="1" x14ac:dyDescent="0.25">
      <c r="A1298" s="54">
        <v>745</v>
      </c>
      <c r="C1298" s="54">
        <v>616</v>
      </c>
    </row>
    <row r="1299" spans="1:3" ht="15" x14ac:dyDescent="0.2">
      <c r="A1299" s="55"/>
      <c r="C1299" s="57"/>
    </row>
    <row r="1300" spans="1:3" ht="15.75" thickBot="1" x14ac:dyDescent="0.25">
      <c r="A1300" s="54">
        <v>746</v>
      </c>
      <c r="C1300" s="54">
        <v>616</v>
      </c>
    </row>
    <row r="1301" spans="1:3" ht="15" x14ac:dyDescent="0.2">
      <c r="A1301" s="55"/>
      <c r="C1301" s="57"/>
    </row>
    <row r="1302" spans="1:3" ht="15.75" thickBot="1" x14ac:dyDescent="0.25">
      <c r="A1302" s="54">
        <v>747</v>
      </c>
      <c r="C1302" s="54">
        <v>617</v>
      </c>
    </row>
    <row r="1303" spans="1:3" ht="15" x14ac:dyDescent="0.2">
      <c r="A1303" s="55"/>
      <c r="C1303" s="57"/>
    </row>
    <row r="1304" spans="1:3" ht="15.75" thickBot="1" x14ac:dyDescent="0.25">
      <c r="A1304" s="54">
        <v>748</v>
      </c>
      <c r="C1304" s="54">
        <v>618</v>
      </c>
    </row>
    <row r="1305" spans="1:3" ht="15" x14ac:dyDescent="0.2">
      <c r="A1305" s="55"/>
      <c r="C1305" s="57"/>
    </row>
    <row r="1306" spans="1:3" ht="15.75" thickBot="1" x14ac:dyDescent="0.25">
      <c r="A1306" s="54">
        <v>749</v>
      </c>
      <c r="C1306" s="54">
        <v>619</v>
      </c>
    </row>
    <row r="1307" spans="1:3" ht="15" x14ac:dyDescent="0.2">
      <c r="A1307" s="55"/>
      <c r="C1307" s="57"/>
    </row>
    <row r="1308" spans="1:3" ht="15.75" thickBot="1" x14ac:dyDescent="0.25">
      <c r="A1308" s="54">
        <v>750</v>
      </c>
      <c r="C1308" s="54">
        <v>619</v>
      </c>
    </row>
    <row r="1309" spans="1:3" ht="15" x14ac:dyDescent="0.2">
      <c r="A1309" s="55"/>
      <c r="C1309" s="57"/>
    </row>
    <row r="1310" spans="1:3" ht="15.75" thickBot="1" x14ac:dyDescent="0.25">
      <c r="A1310" s="54">
        <v>751</v>
      </c>
      <c r="C1310" s="54">
        <v>620</v>
      </c>
    </row>
    <row r="1311" spans="1:3" ht="15" x14ac:dyDescent="0.2">
      <c r="A1311" s="55"/>
      <c r="C1311" s="57"/>
    </row>
    <row r="1312" spans="1:3" ht="15.75" thickBot="1" x14ac:dyDescent="0.25">
      <c r="A1312" s="54">
        <v>752</v>
      </c>
      <c r="C1312" s="54">
        <v>621</v>
      </c>
    </row>
    <row r="1313" spans="1:3" ht="15" x14ac:dyDescent="0.2">
      <c r="A1313" s="55"/>
      <c r="C1313" s="57"/>
    </row>
    <row r="1314" spans="1:3" ht="15.75" thickBot="1" x14ac:dyDescent="0.25">
      <c r="A1314" s="54">
        <v>753</v>
      </c>
      <c r="C1314" s="54">
        <v>622</v>
      </c>
    </row>
    <row r="1315" spans="1:3" ht="15" x14ac:dyDescent="0.2">
      <c r="A1315" s="55"/>
      <c r="C1315" s="57"/>
    </row>
    <row r="1316" spans="1:3" ht="15.75" thickBot="1" x14ac:dyDescent="0.25">
      <c r="A1316" s="54">
        <v>754</v>
      </c>
      <c r="C1316" s="54">
        <v>622</v>
      </c>
    </row>
    <row r="1317" spans="1:3" ht="15" x14ac:dyDescent="0.2">
      <c r="A1317" s="55"/>
      <c r="C1317" s="57"/>
    </row>
    <row r="1318" spans="1:3" ht="15.75" thickBot="1" x14ac:dyDescent="0.25">
      <c r="A1318" s="54">
        <v>755</v>
      </c>
      <c r="C1318" s="54">
        <v>623</v>
      </c>
    </row>
    <row r="1319" spans="1:3" ht="15" x14ac:dyDescent="0.2">
      <c r="A1319" s="55"/>
      <c r="C1319" s="57"/>
    </row>
    <row r="1320" spans="1:3" ht="15.75" thickBot="1" x14ac:dyDescent="0.25">
      <c r="A1320" s="54">
        <v>756</v>
      </c>
      <c r="C1320" s="54">
        <v>624</v>
      </c>
    </row>
    <row r="1321" spans="1:3" ht="15" x14ac:dyDescent="0.2">
      <c r="A1321" s="55"/>
      <c r="C1321" s="57"/>
    </row>
    <row r="1322" spans="1:3" ht="15.75" thickBot="1" x14ac:dyDescent="0.25">
      <c r="A1322" s="54">
        <v>757</v>
      </c>
      <c r="C1322" s="54">
        <v>624</v>
      </c>
    </row>
    <row r="1323" spans="1:3" ht="15" x14ac:dyDescent="0.2">
      <c r="A1323" s="55"/>
      <c r="C1323" s="57"/>
    </row>
    <row r="1324" spans="1:3" ht="15.75" thickBot="1" x14ac:dyDescent="0.25">
      <c r="A1324" s="54">
        <v>758</v>
      </c>
      <c r="C1324" s="54">
        <v>625</v>
      </c>
    </row>
    <row r="1325" spans="1:3" ht="15" x14ac:dyDescent="0.2">
      <c r="A1325" s="55"/>
      <c r="C1325" s="57"/>
    </row>
    <row r="1326" spans="1:3" ht="15.75" thickBot="1" x14ac:dyDescent="0.25">
      <c r="A1326" s="54">
        <v>759</v>
      </c>
      <c r="C1326" s="54">
        <v>626</v>
      </c>
    </row>
    <row r="1327" spans="1:3" ht="15" x14ac:dyDescent="0.2">
      <c r="A1327" s="55"/>
      <c r="C1327" s="57"/>
    </row>
    <row r="1328" spans="1:3" ht="15.75" thickBot="1" x14ac:dyDescent="0.25">
      <c r="A1328" s="54">
        <v>760</v>
      </c>
      <c r="C1328" s="54">
        <v>627</v>
      </c>
    </row>
    <row r="1329" spans="1:3" ht="15" x14ac:dyDescent="0.2">
      <c r="A1329" s="55"/>
      <c r="C1329" s="57"/>
    </row>
    <row r="1330" spans="1:3" ht="15.75" thickBot="1" x14ac:dyDescent="0.25">
      <c r="A1330" s="54">
        <v>761</v>
      </c>
      <c r="C1330" s="54">
        <v>627</v>
      </c>
    </row>
    <row r="1331" spans="1:3" ht="15" x14ac:dyDescent="0.2">
      <c r="A1331" s="55"/>
      <c r="C1331" s="57"/>
    </row>
    <row r="1332" spans="1:3" ht="15.75" thickBot="1" x14ac:dyDescent="0.25">
      <c r="A1332" s="54">
        <v>762</v>
      </c>
      <c r="C1332" s="54">
        <v>628</v>
      </c>
    </row>
    <row r="1333" spans="1:3" ht="15" x14ac:dyDescent="0.2">
      <c r="A1333" s="55"/>
      <c r="C1333" s="57"/>
    </row>
    <row r="1334" spans="1:3" ht="15.75" thickBot="1" x14ac:dyDescent="0.25">
      <c r="A1334" s="54">
        <v>763</v>
      </c>
      <c r="C1334" s="54">
        <v>629</v>
      </c>
    </row>
    <row r="1335" spans="1:3" ht="15" x14ac:dyDescent="0.2">
      <c r="A1335" s="55"/>
      <c r="C1335" s="57"/>
    </row>
    <row r="1336" spans="1:3" ht="15.75" thickBot="1" x14ac:dyDescent="0.25">
      <c r="A1336" s="54">
        <v>764</v>
      </c>
      <c r="C1336" s="54">
        <v>630</v>
      </c>
    </row>
    <row r="1337" spans="1:3" ht="15" x14ac:dyDescent="0.2">
      <c r="A1337" s="55"/>
      <c r="C1337" s="57"/>
    </row>
    <row r="1338" spans="1:3" ht="15.75" thickBot="1" x14ac:dyDescent="0.25">
      <c r="A1338" s="54">
        <v>765</v>
      </c>
      <c r="C1338" s="54">
        <v>630</v>
      </c>
    </row>
    <row r="1339" spans="1:3" ht="15" x14ac:dyDescent="0.2">
      <c r="A1339" s="55"/>
      <c r="C1339" s="57"/>
    </row>
    <row r="1340" spans="1:3" ht="15.75" thickBot="1" x14ac:dyDescent="0.25">
      <c r="A1340" s="54">
        <v>766</v>
      </c>
      <c r="C1340" s="54">
        <v>631</v>
      </c>
    </row>
    <row r="1341" spans="1:3" ht="15" x14ac:dyDescent="0.2">
      <c r="A1341" s="55"/>
      <c r="C1341" s="57"/>
    </row>
    <row r="1342" spans="1:3" ht="15.75" thickBot="1" x14ac:dyDescent="0.25">
      <c r="A1342" s="54">
        <v>767</v>
      </c>
      <c r="C1342" s="54">
        <v>632</v>
      </c>
    </row>
    <row r="1343" spans="1:3" ht="15" x14ac:dyDescent="0.2">
      <c r="A1343" s="55"/>
      <c r="C1343" s="57"/>
    </row>
    <row r="1344" spans="1:3" ht="15.75" thickBot="1" x14ac:dyDescent="0.25">
      <c r="A1344" s="54">
        <v>768</v>
      </c>
      <c r="C1344" s="54">
        <v>633</v>
      </c>
    </row>
    <row r="1345" spans="1:3" ht="15" x14ac:dyDescent="0.2">
      <c r="A1345" s="55"/>
      <c r="C1345" s="57"/>
    </row>
    <row r="1346" spans="1:3" ht="15.75" thickBot="1" x14ac:dyDescent="0.25">
      <c r="A1346" s="54">
        <v>769</v>
      </c>
      <c r="C1346" s="54">
        <v>633</v>
      </c>
    </row>
    <row r="1347" spans="1:3" ht="15" x14ac:dyDescent="0.2">
      <c r="A1347" s="55"/>
      <c r="C1347" s="57"/>
    </row>
    <row r="1348" spans="1:3" ht="15.75" thickBot="1" x14ac:dyDescent="0.25">
      <c r="A1348" s="54">
        <v>770</v>
      </c>
      <c r="C1348" s="54">
        <v>634</v>
      </c>
    </row>
    <row r="1349" spans="1:3" ht="15" x14ac:dyDescent="0.2">
      <c r="A1349" s="55"/>
      <c r="C1349" s="57"/>
    </row>
    <row r="1350" spans="1:3" ht="15.75" thickBot="1" x14ac:dyDescent="0.25">
      <c r="A1350" s="54">
        <v>771</v>
      </c>
      <c r="C1350" s="54">
        <v>635</v>
      </c>
    </row>
    <row r="1351" spans="1:3" ht="15" x14ac:dyDescent="0.2">
      <c r="A1351" s="55"/>
      <c r="C1351" s="57"/>
    </row>
    <row r="1352" spans="1:3" ht="15.75" thickBot="1" x14ac:dyDescent="0.25">
      <c r="A1352" s="54">
        <v>772</v>
      </c>
      <c r="C1352" s="54">
        <v>635</v>
      </c>
    </row>
    <row r="1353" spans="1:3" ht="15" x14ac:dyDescent="0.2">
      <c r="A1353" s="55"/>
      <c r="C1353" s="57"/>
    </row>
    <row r="1354" spans="1:3" ht="15.75" thickBot="1" x14ac:dyDescent="0.25">
      <c r="A1354" s="54">
        <v>773</v>
      </c>
      <c r="C1354" s="54">
        <v>636</v>
      </c>
    </row>
    <row r="1355" spans="1:3" ht="15" x14ac:dyDescent="0.2">
      <c r="A1355" s="55"/>
      <c r="C1355" s="57"/>
    </row>
    <row r="1356" spans="1:3" ht="15.75" thickBot="1" x14ac:dyDescent="0.25">
      <c r="A1356" s="54">
        <v>774</v>
      </c>
      <c r="C1356" s="54">
        <v>637</v>
      </c>
    </row>
    <row r="1357" spans="1:3" ht="15" x14ac:dyDescent="0.2">
      <c r="A1357" s="55"/>
      <c r="C1357" s="57"/>
    </row>
    <row r="1358" spans="1:3" ht="15.75" thickBot="1" x14ac:dyDescent="0.25">
      <c r="A1358" s="54">
        <v>775</v>
      </c>
      <c r="C1358" s="54">
        <v>638</v>
      </c>
    </row>
    <row r="1359" spans="1:3" ht="15" x14ac:dyDescent="0.2">
      <c r="A1359" s="55"/>
      <c r="C1359" s="57"/>
    </row>
    <row r="1360" spans="1:3" ht="15.75" thickBot="1" x14ac:dyDescent="0.25">
      <c r="A1360" s="54">
        <v>776</v>
      </c>
      <c r="C1360" s="54">
        <v>638</v>
      </c>
    </row>
    <row r="1361" spans="1:3" ht="15" x14ac:dyDescent="0.2">
      <c r="A1361" s="55"/>
      <c r="C1361" s="57"/>
    </row>
    <row r="1362" spans="1:3" ht="15.75" thickBot="1" x14ac:dyDescent="0.25">
      <c r="A1362" s="54">
        <v>777</v>
      </c>
      <c r="C1362" s="54">
        <v>639</v>
      </c>
    </row>
    <row r="1363" spans="1:3" ht="15" x14ac:dyDescent="0.2">
      <c r="A1363" s="55"/>
      <c r="C1363" s="57"/>
    </row>
    <row r="1364" spans="1:3" ht="15.75" thickBot="1" x14ac:dyDescent="0.25">
      <c r="A1364" s="54">
        <v>778</v>
      </c>
      <c r="C1364" s="54">
        <v>640</v>
      </c>
    </row>
    <row r="1365" spans="1:3" ht="15" x14ac:dyDescent="0.2">
      <c r="A1365" s="55"/>
      <c r="C1365" s="57"/>
    </row>
    <row r="1366" spans="1:3" ht="15.75" thickBot="1" x14ac:dyDescent="0.25">
      <c r="A1366" s="54">
        <v>779</v>
      </c>
      <c r="C1366" s="54">
        <v>641</v>
      </c>
    </row>
    <row r="1367" spans="1:3" ht="15" x14ac:dyDescent="0.2">
      <c r="A1367" s="55"/>
      <c r="C1367" s="57"/>
    </row>
    <row r="1368" spans="1:3" ht="15.75" thickBot="1" x14ac:dyDescent="0.25">
      <c r="A1368" s="54">
        <v>780</v>
      </c>
      <c r="C1368" s="54">
        <v>642</v>
      </c>
    </row>
    <row r="1369" spans="1:3" ht="15" x14ac:dyDescent="0.2">
      <c r="A1369" s="55"/>
      <c r="C1369" s="57"/>
    </row>
    <row r="1370" spans="1:3" ht="15.75" thickBot="1" x14ac:dyDescent="0.25">
      <c r="A1370" s="54">
        <v>781</v>
      </c>
      <c r="C1370" s="54">
        <v>643</v>
      </c>
    </row>
    <row r="1371" spans="1:3" ht="15" x14ac:dyDescent="0.2">
      <c r="A1371" s="55"/>
      <c r="C1371" s="57"/>
    </row>
    <row r="1372" spans="1:3" ht="15.75" thickBot="1" x14ac:dyDescent="0.25">
      <c r="A1372" s="54">
        <v>782</v>
      </c>
      <c r="C1372" s="54">
        <v>644</v>
      </c>
    </row>
    <row r="1373" spans="1:3" ht="15" x14ac:dyDescent="0.2">
      <c r="A1373" s="55"/>
      <c r="C1373" s="57"/>
    </row>
    <row r="1374" spans="1:3" ht="15.75" thickBot="1" x14ac:dyDescent="0.25">
      <c r="A1374" s="54">
        <v>783</v>
      </c>
      <c r="C1374" s="54">
        <v>645</v>
      </c>
    </row>
    <row r="1375" spans="1:3" ht="15" x14ac:dyDescent="0.2">
      <c r="A1375" s="55"/>
      <c r="C1375" s="57"/>
    </row>
    <row r="1376" spans="1:3" ht="15.75" thickBot="1" x14ac:dyDescent="0.25">
      <c r="A1376" s="54">
        <v>784</v>
      </c>
      <c r="C1376" s="54">
        <v>645</v>
      </c>
    </row>
    <row r="1377" spans="1:3" ht="15" x14ac:dyDescent="0.2">
      <c r="A1377" s="55"/>
      <c r="C1377" s="57"/>
    </row>
    <row r="1378" spans="1:3" ht="15.75" thickBot="1" x14ac:dyDescent="0.25">
      <c r="A1378" s="54">
        <v>785</v>
      </c>
      <c r="C1378" s="54">
        <v>646</v>
      </c>
    </row>
    <row r="1379" spans="1:3" ht="15" x14ac:dyDescent="0.2">
      <c r="A1379" s="55"/>
      <c r="C1379" s="57"/>
    </row>
    <row r="1380" spans="1:3" ht="15.75" thickBot="1" x14ac:dyDescent="0.25">
      <c r="A1380" s="54">
        <v>786</v>
      </c>
      <c r="C1380" s="54">
        <v>647</v>
      </c>
    </row>
    <row r="1381" spans="1:3" ht="15" x14ac:dyDescent="0.2">
      <c r="A1381" s="55"/>
      <c r="C1381" s="57"/>
    </row>
    <row r="1382" spans="1:3" ht="15.75" thickBot="1" x14ac:dyDescent="0.25">
      <c r="A1382" s="54">
        <v>787</v>
      </c>
      <c r="C1382" s="54">
        <v>648</v>
      </c>
    </row>
    <row r="1383" spans="1:3" ht="15" x14ac:dyDescent="0.2">
      <c r="A1383" s="55"/>
      <c r="C1383" s="57"/>
    </row>
    <row r="1384" spans="1:3" ht="15.75" thickBot="1" x14ac:dyDescent="0.25">
      <c r="A1384" s="54">
        <v>788</v>
      </c>
      <c r="C1384" s="54">
        <v>648</v>
      </c>
    </row>
    <row r="1385" spans="1:3" ht="15" x14ac:dyDescent="0.2">
      <c r="A1385" s="55"/>
      <c r="C1385" s="57"/>
    </row>
    <row r="1386" spans="1:3" ht="15.75" thickBot="1" x14ac:dyDescent="0.25">
      <c r="A1386" s="54">
        <v>789</v>
      </c>
      <c r="C1386" s="54">
        <v>649</v>
      </c>
    </row>
    <row r="1387" spans="1:3" ht="15" x14ac:dyDescent="0.2">
      <c r="A1387" s="55"/>
      <c r="C1387" s="57"/>
    </row>
    <row r="1388" spans="1:3" ht="15.75" thickBot="1" x14ac:dyDescent="0.25">
      <c r="A1388" s="54">
        <v>790</v>
      </c>
      <c r="C1388" s="54">
        <v>650</v>
      </c>
    </row>
    <row r="1389" spans="1:3" ht="15" x14ac:dyDescent="0.2">
      <c r="A1389" s="55"/>
      <c r="C1389" s="57"/>
    </row>
    <row r="1390" spans="1:3" ht="15.75" thickBot="1" x14ac:dyDescent="0.25">
      <c r="A1390" s="54">
        <v>791</v>
      </c>
      <c r="C1390" s="54">
        <v>650</v>
      </c>
    </row>
    <row r="1391" spans="1:3" ht="15" x14ac:dyDescent="0.2">
      <c r="A1391" s="55"/>
      <c r="C1391" s="57"/>
    </row>
    <row r="1392" spans="1:3" ht="15.75" thickBot="1" x14ac:dyDescent="0.25">
      <c r="A1392" s="54">
        <v>792</v>
      </c>
      <c r="C1392" s="54">
        <v>651</v>
      </c>
    </row>
    <row r="1393" spans="1:3" ht="15" x14ac:dyDescent="0.2">
      <c r="A1393" s="55"/>
      <c r="C1393" s="57"/>
    </row>
    <row r="1394" spans="1:3" ht="15.75" thickBot="1" x14ac:dyDescent="0.25">
      <c r="A1394" s="54">
        <v>793</v>
      </c>
      <c r="C1394" s="54">
        <v>652</v>
      </c>
    </row>
    <row r="1395" spans="1:3" ht="15" x14ac:dyDescent="0.2">
      <c r="A1395" s="55"/>
      <c r="C1395" s="57"/>
    </row>
    <row r="1396" spans="1:3" ht="15.75" thickBot="1" x14ac:dyDescent="0.25">
      <c r="A1396" s="54">
        <v>794</v>
      </c>
      <c r="C1396" s="54">
        <v>653</v>
      </c>
    </row>
    <row r="1397" spans="1:3" ht="15" x14ac:dyDescent="0.2">
      <c r="A1397" s="55"/>
      <c r="C1397" s="57"/>
    </row>
    <row r="1398" spans="1:3" ht="15.75" thickBot="1" x14ac:dyDescent="0.25">
      <c r="A1398" s="54">
        <v>795</v>
      </c>
      <c r="C1398" s="54">
        <v>653</v>
      </c>
    </row>
    <row r="1399" spans="1:3" ht="15" x14ac:dyDescent="0.2">
      <c r="A1399" s="55"/>
      <c r="C1399" s="57"/>
    </row>
    <row r="1400" spans="1:3" ht="15.75" thickBot="1" x14ac:dyDescent="0.25">
      <c r="A1400" s="54">
        <v>796</v>
      </c>
      <c r="C1400" s="54">
        <v>654</v>
      </c>
    </row>
    <row r="1401" spans="1:3" ht="15" x14ac:dyDescent="0.2">
      <c r="A1401" s="55"/>
      <c r="C1401" s="57"/>
    </row>
    <row r="1402" spans="1:3" ht="15.75" thickBot="1" x14ac:dyDescent="0.25">
      <c r="A1402" s="54">
        <v>797</v>
      </c>
      <c r="C1402" s="54">
        <v>655</v>
      </c>
    </row>
    <row r="1403" spans="1:3" ht="15" x14ac:dyDescent="0.2">
      <c r="A1403" s="55"/>
      <c r="C1403" s="57"/>
    </row>
    <row r="1404" spans="1:3" ht="15.75" thickBot="1" x14ac:dyDescent="0.25">
      <c r="A1404" s="54">
        <v>798</v>
      </c>
      <c r="C1404" s="54">
        <v>656</v>
      </c>
    </row>
    <row r="1405" spans="1:3" ht="15" x14ac:dyDescent="0.2">
      <c r="A1405" s="55"/>
      <c r="C1405" s="57"/>
    </row>
    <row r="1406" spans="1:3" ht="15.75" thickBot="1" x14ac:dyDescent="0.25">
      <c r="A1406" s="54">
        <v>799</v>
      </c>
      <c r="C1406" s="54">
        <v>656</v>
      </c>
    </row>
    <row r="1407" spans="1:3" ht="15" x14ac:dyDescent="0.2">
      <c r="A1407" s="55"/>
      <c r="C1407" s="57"/>
    </row>
    <row r="1408" spans="1:3" ht="15.75" thickBot="1" x14ac:dyDescent="0.25">
      <c r="A1408" s="54">
        <v>800</v>
      </c>
      <c r="C1408" s="54">
        <v>657</v>
      </c>
    </row>
    <row r="1409" spans="1:3" ht="15" x14ac:dyDescent="0.2">
      <c r="A1409" s="55"/>
      <c r="C1409" s="57"/>
    </row>
    <row r="1410" spans="1:3" ht="15.75" thickBot="1" x14ac:dyDescent="0.25">
      <c r="A1410" s="54">
        <v>801</v>
      </c>
      <c r="C1410" s="54">
        <v>658</v>
      </c>
    </row>
    <row r="1411" spans="1:3" ht="15" x14ac:dyDescent="0.2">
      <c r="A1411" s="55"/>
      <c r="C1411" s="57"/>
    </row>
    <row r="1412" spans="1:3" ht="15.75" thickBot="1" x14ac:dyDescent="0.25">
      <c r="A1412" s="54">
        <v>802</v>
      </c>
      <c r="C1412" s="54">
        <v>659</v>
      </c>
    </row>
    <row r="1413" spans="1:3" ht="15" x14ac:dyDescent="0.2">
      <c r="A1413" s="55"/>
      <c r="C1413" s="57"/>
    </row>
    <row r="1414" spans="1:3" ht="15.75" thickBot="1" x14ac:dyDescent="0.25">
      <c r="A1414" s="54">
        <v>803</v>
      </c>
      <c r="C1414" s="54">
        <v>659</v>
      </c>
    </row>
    <row r="1415" spans="1:3" ht="15" x14ac:dyDescent="0.2">
      <c r="A1415" s="55"/>
      <c r="C1415" s="57"/>
    </row>
    <row r="1416" spans="1:3" ht="15.75" thickBot="1" x14ac:dyDescent="0.25">
      <c r="A1416" s="54">
        <v>804</v>
      </c>
      <c r="C1416" s="54">
        <v>660</v>
      </c>
    </row>
    <row r="1417" spans="1:3" ht="15" x14ac:dyDescent="0.2">
      <c r="A1417" s="55"/>
      <c r="C1417" s="57"/>
    </row>
    <row r="1418" spans="1:3" ht="15.75" thickBot="1" x14ac:dyDescent="0.25">
      <c r="A1418" s="54">
        <v>805</v>
      </c>
      <c r="C1418" s="54">
        <v>661</v>
      </c>
    </row>
    <row r="1419" spans="1:3" ht="15" x14ac:dyDescent="0.2">
      <c r="A1419" s="55"/>
      <c r="C1419" s="57"/>
    </row>
    <row r="1420" spans="1:3" ht="15.75" thickBot="1" x14ac:dyDescent="0.25">
      <c r="A1420" s="54">
        <v>806</v>
      </c>
      <c r="C1420" s="54">
        <v>661</v>
      </c>
    </row>
    <row r="1421" spans="1:3" ht="15" x14ac:dyDescent="0.2">
      <c r="A1421" s="55"/>
      <c r="C1421" s="57"/>
    </row>
    <row r="1422" spans="1:3" ht="15.75" thickBot="1" x14ac:dyDescent="0.25">
      <c r="A1422" s="54">
        <v>807</v>
      </c>
      <c r="C1422" s="54">
        <v>662</v>
      </c>
    </row>
    <row r="1423" spans="1:3" ht="15" x14ac:dyDescent="0.2">
      <c r="A1423" s="55"/>
      <c r="C1423" s="57"/>
    </row>
    <row r="1424" spans="1:3" ht="15.75" thickBot="1" x14ac:dyDescent="0.25">
      <c r="A1424" s="54">
        <v>808</v>
      </c>
      <c r="C1424" s="54">
        <v>663</v>
      </c>
    </row>
    <row r="1425" spans="1:3" ht="15" x14ac:dyDescent="0.2">
      <c r="A1425" s="55"/>
      <c r="C1425" s="57"/>
    </row>
    <row r="1426" spans="1:3" ht="15.75" thickBot="1" x14ac:dyDescent="0.25">
      <c r="A1426" s="54">
        <v>809</v>
      </c>
      <c r="C1426" s="54">
        <v>664</v>
      </c>
    </row>
    <row r="1427" spans="1:3" ht="15" x14ac:dyDescent="0.2">
      <c r="A1427" s="55"/>
      <c r="C1427" s="57"/>
    </row>
    <row r="1428" spans="1:3" ht="15.75" thickBot="1" x14ac:dyDescent="0.25">
      <c r="A1428" s="54">
        <v>810</v>
      </c>
      <c r="C1428" s="54">
        <v>664</v>
      </c>
    </row>
    <row r="1429" spans="1:3" ht="15" x14ac:dyDescent="0.2">
      <c r="A1429" s="55"/>
      <c r="C1429" s="57"/>
    </row>
    <row r="1430" spans="1:3" ht="15.75" thickBot="1" x14ac:dyDescent="0.25">
      <c r="A1430" s="54">
        <v>811</v>
      </c>
      <c r="C1430" s="54">
        <v>665</v>
      </c>
    </row>
    <row r="1431" spans="1:3" ht="15" x14ac:dyDescent="0.2">
      <c r="A1431" s="55"/>
      <c r="C1431" s="57"/>
    </row>
    <row r="1432" spans="1:3" ht="15.75" thickBot="1" x14ac:dyDescent="0.25">
      <c r="A1432" s="54">
        <v>812</v>
      </c>
      <c r="C1432" s="54">
        <v>666</v>
      </c>
    </row>
    <row r="1433" spans="1:3" ht="15" x14ac:dyDescent="0.2">
      <c r="A1433" s="55"/>
      <c r="C1433" s="57"/>
    </row>
    <row r="1434" spans="1:3" ht="15.75" thickBot="1" x14ac:dyDescent="0.25">
      <c r="A1434" s="54">
        <v>813</v>
      </c>
      <c r="C1434" s="54">
        <v>667</v>
      </c>
    </row>
    <row r="1435" spans="1:3" ht="15" x14ac:dyDescent="0.2">
      <c r="A1435" s="55"/>
      <c r="C1435" s="57"/>
    </row>
    <row r="1436" spans="1:3" ht="15.75" thickBot="1" x14ac:dyDescent="0.25">
      <c r="A1436" s="54">
        <v>814</v>
      </c>
      <c r="C1436" s="54">
        <v>667</v>
      </c>
    </row>
    <row r="1437" spans="1:3" ht="15" x14ac:dyDescent="0.2">
      <c r="A1437" s="55"/>
      <c r="C1437" s="57"/>
    </row>
    <row r="1438" spans="1:3" ht="15.75" thickBot="1" x14ac:dyDescent="0.25">
      <c r="A1438" s="54">
        <v>815</v>
      </c>
      <c r="C1438" s="54">
        <v>668</v>
      </c>
    </row>
    <row r="1439" spans="1:3" ht="15" x14ac:dyDescent="0.2">
      <c r="A1439" s="55"/>
      <c r="C1439" s="57"/>
    </row>
    <row r="1440" spans="1:3" ht="15.75" thickBot="1" x14ac:dyDescent="0.25">
      <c r="A1440" s="54">
        <v>816</v>
      </c>
      <c r="C1440" s="54">
        <v>669</v>
      </c>
    </row>
    <row r="1441" spans="1:3" ht="15" x14ac:dyDescent="0.2">
      <c r="A1441" s="55"/>
      <c r="C1441" s="57"/>
    </row>
    <row r="1442" spans="1:3" ht="15.75" thickBot="1" x14ac:dyDescent="0.25">
      <c r="A1442" s="54">
        <v>817</v>
      </c>
      <c r="C1442" s="54">
        <v>670</v>
      </c>
    </row>
    <row r="1443" spans="1:3" ht="15" x14ac:dyDescent="0.2">
      <c r="A1443" s="55"/>
      <c r="C1443" s="57"/>
    </row>
    <row r="1444" spans="1:3" ht="15.75" thickBot="1" x14ac:dyDescent="0.25">
      <c r="A1444" s="54">
        <v>818</v>
      </c>
      <c r="C1444" s="54">
        <v>670</v>
      </c>
    </row>
    <row r="1445" spans="1:3" ht="15" x14ac:dyDescent="0.2">
      <c r="A1445" s="55"/>
      <c r="C1445" s="57"/>
    </row>
    <row r="1446" spans="1:3" ht="15.75" thickBot="1" x14ac:dyDescent="0.25">
      <c r="A1446" s="54">
        <v>819</v>
      </c>
      <c r="C1446" s="54">
        <v>671</v>
      </c>
    </row>
    <row r="1447" spans="1:3" ht="15" x14ac:dyDescent="0.2">
      <c r="A1447" s="55"/>
      <c r="C1447" s="57"/>
    </row>
    <row r="1448" spans="1:3" ht="15.75" thickBot="1" x14ac:dyDescent="0.25">
      <c r="A1448" s="54">
        <v>820</v>
      </c>
      <c r="C1448" s="54">
        <v>672</v>
      </c>
    </row>
    <row r="1449" spans="1:3" ht="15" x14ac:dyDescent="0.2">
      <c r="A1449" s="55"/>
      <c r="C1449" s="57"/>
    </row>
    <row r="1450" spans="1:3" ht="15.75" thickBot="1" x14ac:dyDescent="0.25">
      <c r="A1450" s="54">
        <v>821</v>
      </c>
      <c r="C1450" s="54">
        <v>673</v>
      </c>
    </row>
    <row r="1451" spans="1:3" ht="15" x14ac:dyDescent="0.2">
      <c r="A1451" s="55"/>
      <c r="C1451" s="57"/>
    </row>
    <row r="1452" spans="1:3" ht="15.75" thickBot="1" x14ac:dyDescent="0.25">
      <c r="A1452" s="54">
        <v>822</v>
      </c>
      <c r="C1452" s="54">
        <v>674</v>
      </c>
    </row>
    <row r="1453" spans="1:3" ht="15" x14ac:dyDescent="0.2">
      <c r="A1453" s="55"/>
      <c r="C1453" s="57"/>
    </row>
    <row r="1454" spans="1:3" ht="15.75" thickBot="1" x14ac:dyDescent="0.25">
      <c r="A1454" s="54">
        <v>823</v>
      </c>
      <c r="C1454" s="54">
        <v>675</v>
      </c>
    </row>
    <row r="1455" spans="1:3" ht="15" x14ac:dyDescent="0.2">
      <c r="A1455" s="55"/>
      <c r="C1455" s="57"/>
    </row>
    <row r="1456" spans="1:3" ht="15.75" thickBot="1" x14ac:dyDescent="0.25">
      <c r="A1456" s="54">
        <v>824</v>
      </c>
      <c r="C1456" s="54">
        <v>676</v>
      </c>
    </row>
    <row r="1457" spans="1:3" ht="15" x14ac:dyDescent="0.2">
      <c r="A1457" s="55"/>
      <c r="C1457" s="57"/>
    </row>
    <row r="1458" spans="1:3" ht="15.75" thickBot="1" x14ac:dyDescent="0.25">
      <c r="A1458" s="54">
        <v>825</v>
      </c>
      <c r="C1458" s="54">
        <v>676</v>
      </c>
    </row>
    <row r="1459" spans="1:3" ht="15" x14ac:dyDescent="0.2">
      <c r="A1459" s="55"/>
      <c r="C1459" s="57"/>
    </row>
    <row r="1460" spans="1:3" ht="15.75" thickBot="1" x14ac:dyDescent="0.25">
      <c r="A1460" s="54">
        <v>826</v>
      </c>
      <c r="C1460" s="54">
        <v>677</v>
      </c>
    </row>
    <row r="1461" spans="1:3" ht="15" x14ac:dyDescent="0.2">
      <c r="A1461" s="55"/>
      <c r="C1461" s="57"/>
    </row>
    <row r="1462" spans="1:3" ht="15.75" thickBot="1" x14ac:dyDescent="0.25">
      <c r="A1462" s="54">
        <v>827</v>
      </c>
      <c r="C1462" s="54">
        <v>678</v>
      </c>
    </row>
    <row r="1463" spans="1:3" ht="15" x14ac:dyDescent="0.2">
      <c r="A1463" s="55"/>
      <c r="C1463" s="57"/>
    </row>
    <row r="1464" spans="1:3" ht="15.75" thickBot="1" x14ac:dyDescent="0.25">
      <c r="A1464" s="54">
        <v>828</v>
      </c>
      <c r="C1464" s="54">
        <v>679</v>
      </c>
    </row>
    <row r="1465" spans="1:3" ht="15" x14ac:dyDescent="0.2">
      <c r="A1465" s="55"/>
      <c r="C1465" s="57"/>
    </row>
    <row r="1466" spans="1:3" ht="15.75" thickBot="1" x14ac:dyDescent="0.25">
      <c r="A1466" s="54">
        <v>829</v>
      </c>
      <c r="C1466" s="54">
        <v>679</v>
      </c>
    </row>
    <row r="1467" spans="1:3" ht="15" x14ac:dyDescent="0.2">
      <c r="A1467" s="55"/>
      <c r="C1467" s="57"/>
    </row>
    <row r="1468" spans="1:3" ht="15.75" thickBot="1" x14ac:dyDescent="0.25">
      <c r="A1468" s="54">
        <v>830</v>
      </c>
      <c r="C1468" s="54">
        <v>680</v>
      </c>
    </row>
    <row r="1469" spans="1:3" ht="15" x14ac:dyDescent="0.2">
      <c r="A1469" s="55"/>
      <c r="C1469" s="57"/>
    </row>
    <row r="1470" spans="1:3" ht="15.75" thickBot="1" x14ac:dyDescent="0.25">
      <c r="A1470" s="54">
        <v>831</v>
      </c>
      <c r="C1470" s="54">
        <v>681</v>
      </c>
    </row>
    <row r="1471" spans="1:3" ht="15" x14ac:dyDescent="0.2">
      <c r="A1471" s="55"/>
      <c r="C1471" s="57"/>
    </row>
    <row r="1472" spans="1:3" ht="15.75" thickBot="1" x14ac:dyDescent="0.25">
      <c r="A1472" s="54">
        <v>832</v>
      </c>
      <c r="C1472" s="54">
        <v>682</v>
      </c>
    </row>
    <row r="1473" spans="1:3" ht="15" x14ac:dyDescent="0.2">
      <c r="A1473" s="55"/>
      <c r="C1473" s="57"/>
    </row>
    <row r="1474" spans="1:3" ht="15.75" thickBot="1" x14ac:dyDescent="0.25">
      <c r="A1474" s="54">
        <v>833</v>
      </c>
      <c r="C1474" s="54">
        <v>682</v>
      </c>
    </row>
    <row r="1475" spans="1:3" ht="15" x14ac:dyDescent="0.2">
      <c r="A1475" s="55"/>
      <c r="C1475" s="57"/>
    </row>
    <row r="1476" spans="1:3" ht="15.75" thickBot="1" x14ac:dyDescent="0.25">
      <c r="A1476" s="54">
        <v>834</v>
      </c>
      <c r="C1476" s="54">
        <v>683</v>
      </c>
    </row>
    <row r="1477" spans="1:3" ht="15" x14ac:dyDescent="0.2">
      <c r="A1477" s="55"/>
      <c r="C1477" s="57"/>
    </row>
    <row r="1478" spans="1:3" ht="15.75" thickBot="1" x14ac:dyDescent="0.25">
      <c r="A1478" s="54">
        <v>835</v>
      </c>
      <c r="C1478" s="54">
        <v>684</v>
      </c>
    </row>
    <row r="1479" spans="1:3" ht="15" x14ac:dyDescent="0.2">
      <c r="A1479" s="55"/>
      <c r="C1479" s="57"/>
    </row>
    <row r="1480" spans="1:3" ht="15.75" thickBot="1" x14ac:dyDescent="0.25">
      <c r="A1480" s="54">
        <v>836</v>
      </c>
      <c r="C1480" s="54">
        <v>685</v>
      </c>
    </row>
    <row r="1481" spans="1:3" ht="15" x14ac:dyDescent="0.2">
      <c r="A1481" s="55"/>
      <c r="C1481" s="57"/>
    </row>
    <row r="1482" spans="1:3" ht="15.75" thickBot="1" x14ac:dyDescent="0.25">
      <c r="A1482" s="54">
        <v>837</v>
      </c>
      <c r="C1482" s="54">
        <v>685</v>
      </c>
    </row>
    <row r="1483" spans="1:3" ht="15" x14ac:dyDescent="0.2">
      <c r="A1483" s="55"/>
      <c r="C1483" s="57"/>
    </row>
    <row r="1484" spans="1:3" ht="15.75" thickBot="1" x14ac:dyDescent="0.25">
      <c r="A1484" s="54">
        <v>838</v>
      </c>
      <c r="C1484" s="54">
        <v>686</v>
      </c>
    </row>
    <row r="1485" spans="1:3" ht="15" x14ac:dyDescent="0.2">
      <c r="A1485" s="55"/>
      <c r="C1485" s="57"/>
    </row>
    <row r="1486" spans="1:3" ht="15.75" thickBot="1" x14ac:dyDescent="0.25">
      <c r="A1486" s="54">
        <v>839</v>
      </c>
      <c r="C1486" s="54">
        <v>687</v>
      </c>
    </row>
    <row r="1487" spans="1:3" ht="15" x14ac:dyDescent="0.2">
      <c r="A1487" s="55"/>
      <c r="C1487" s="57"/>
    </row>
    <row r="1488" spans="1:3" ht="15.75" thickBot="1" x14ac:dyDescent="0.25">
      <c r="A1488" s="54">
        <v>840</v>
      </c>
      <c r="C1488" s="54">
        <v>687</v>
      </c>
    </row>
    <row r="1489" spans="1:3" ht="15" x14ac:dyDescent="0.2">
      <c r="A1489" s="55"/>
      <c r="C1489" s="57"/>
    </row>
    <row r="1490" spans="1:3" ht="15.75" thickBot="1" x14ac:dyDescent="0.25">
      <c r="A1490" s="54">
        <v>841</v>
      </c>
      <c r="C1490" s="54">
        <v>688</v>
      </c>
    </row>
    <row r="1491" spans="1:3" ht="15" x14ac:dyDescent="0.2">
      <c r="A1491" s="55"/>
      <c r="C1491" s="57"/>
    </row>
    <row r="1492" spans="1:3" ht="15.75" thickBot="1" x14ac:dyDescent="0.25">
      <c r="A1492" s="54">
        <v>842</v>
      </c>
      <c r="C1492" s="54">
        <v>689</v>
      </c>
    </row>
    <row r="1493" spans="1:3" ht="15" x14ac:dyDescent="0.2">
      <c r="A1493" s="55"/>
      <c r="C1493" s="57"/>
    </row>
    <row r="1494" spans="1:3" ht="15.75" thickBot="1" x14ac:dyDescent="0.25">
      <c r="A1494" s="54">
        <v>843</v>
      </c>
      <c r="C1494" s="54">
        <v>690</v>
      </c>
    </row>
    <row r="1495" spans="1:3" ht="15" x14ac:dyDescent="0.2">
      <c r="A1495" s="55"/>
      <c r="C1495" s="57"/>
    </row>
    <row r="1496" spans="1:3" ht="15.75" thickBot="1" x14ac:dyDescent="0.25">
      <c r="A1496" s="54">
        <v>844</v>
      </c>
      <c r="C1496" s="54">
        <v>690</v>
      </c>
    </row>
    <row r="1497" spans="1:3" ht="15" x14ac:dyDescent="0.2">
      <c r="A1497" s="55"/>
      <c r="C1497" s="57"/>
    </row>
    <row r="1498" spans="1:3" ht="15.75" thickBot="1" x14ac:dyDescent="0.25">
      <c r="A1498" s="54">
        <v>845</v>
      </c>
      <c r="C1498" s="54">
        <v>691</v>
      </c>
    </row>
    <row r="1499" spans="1:3" ht="15" x14ac:dyDescent="0.2">
      <c r="A1499" s="55"/>
      <c r="C1499" s="57"/>
    </row>
    <row r="1500" spans="1:3" ht="15.75" thickBot="1" x14ac:dyDescent="0.25">
      <c r="A1500" s="54">
        <v>846</v>
      </c>
      <c r="C1500" s="54">
        <v>692</v>
      </c>
    </row>
    <row r="1501" spans="1:3" ht="15" x14ac:dyDescent="0.2">
      <c r="A1501" s="55"/>
      <c r="C1501" s="57"/>
    </row>
    <row r="1502" spans="1:3" ht="15.75" thickBot="1" x14ac:dyDescent="0.25">
      <c r="A1502" s="54">
        <v>847</v>
      </c>
      <c r="C1502" s="54">
        <v>693</v>
      </c>
    </row>
    <row r="1503" spans="1:3" ht="15" x14ac:dyDescent="0.2">
      <c r="A1503" s="55"/>
      <c r="C1503" s="57"/>
    </row>
    <row r="1504" spans="1:3" ht="15.75" thickBot="1" x14ac:dyDescent="0.25">
      <c r="A1504" s="54">
        <v>848</v>
      </c>
      <c r="C1504" s="54">
        <v>693</v>
      </c>
    </row>
    <row r="1505" spans="1:3" ht="15" x14ac:dyDescent="0.2">
      <c r="A1505" s="55"/>
      <c r="C1505" s="57"/>
    </row>
    <row r="1506" spans="1:3" ht="15.75" thickBot="1" x14ac:dyDescent="0.25">
      <c r="A1506" s="54">
        <v>849</v>
      </c>
      <c r="C1506" s="54">
        <v>694</v>
      </c>
    </row>
    <row r="1507" spans="1:3" ht="15" x14ac:dyDescent="0.2">
      <c r="A1507" s="55"/>
      <c r="C1507" s="57"/>
    </row>
    <row r="1508" spans="1:3" ht="15.75" thickBot="1" x14ac:dyDescent="0.25">
      <c r="A1508" s="54">
        <v>850</v>
      </c>
      <c r="C1508" s="54">
        <v>695</v>
      </c>
    </row>
    <row r="1509" spans="1:3" ht="15" x14ac:dyDescent="0.2">
      <c r="A1509" s="55"/>
      <c r="C1509" s="57"/>
    </row>
    <row r="1510" spans="1:3" ht="15.75" thickBot="1" x14ac:dyDescent="0.25">
      <c r="A1510" s="54">
        <v>851</v>
      </c>
      <c r="C1510" s="54">
        <v>696</v>
      </c>
    </row>
    <row r="1511" spans="1:3" ht="15" x14ac:dyDescent="0.2">
      <c r="A1511" s="55"/>
      <c r="C1511" s="57"/>
    </row>
    <row r="1512" spans="1:3" ht="15.75" thickBot="1" x14ac:dyDescent="0.25">
      <c r="A1512" s="54">
        <v>852</v>
      </c>
      <c r="C1512" s="54">
        <v>696</v>
      </c>
    </row>
    <row r="1513" spans="1:3" ht="15" x14ac:dyDescent="0.2">
      <c r="A1513" s="55"/>
      <c r="C1513" s="57"/>
    </row>
    <row r="1514" spans="1:3" ht="15.75" thickBot="1" x14ac:dyDescent="0.25">
      <c r="A1514" s="54">
        <v>853</v>
      </c>
      <c r="C1514" s="54">
        <v>697</v>
      </c>
    </row>
    <row r="1515" spans="1:3" ht="15" x14ac:dyDescent="0.2">
      <c r="A1515" s="55"/>
      <c r="C1515" s="57"/>
    </row>
    <row r="1516" spans="1:3" ht="15.75" thickBot="1" x14ac:dyDescent="0.25">
      <c r="A1516" s="54">
        <v>854</v>
      </c>
      <c r="C1516" s="54">
        <v>698</v>
      </c>
    </row>
    <row r="1517" spans="1:3" ht="15" x14ac:dyDescent="0.2">
      <c r="A1517" s="55"/>
      <c r="C1517" s="57"/>
    </row>
    <row r="1518" spans="1:3" ht="15.75" thickBot="1" x14ac:dyDescent="0.25">
      <c r="A1518" s="54">
        <v>855</v>
      </c>
      <c r="C1518" s="54">
        <v>699</v>
      </c>
    </row>
    <row r="1519" spans="1:3" ht="15" x14ac:dyDescent="0.2">
      <c r="A1519" s="55"/>
      <c r="C1519" s="57"/>
    </row>
    <row r="1520" spans="1:3" ht="15.75" thickBot="1" x14ac:dyDescent="0.25">
      <c r="A1520" s="54">
        <v>856</v>
      </c>
      <c r="C1520" s="54">
        <v>699</v>
      </c>
    </row>
    <row r="1521" spans="1:3" ht="15" x14ac:dyDescent="0.2">
      <c r="A1521" s="55"/>
      <c r="C1521" s="57"/>
    </row>
    <row r="1522" spans="1:3" ht="15.75" thickBot="1" x14ac:dyDescent="0.25">
      <c r="A1522" s="54">
        <v>857</v>
      </c>
      <c r="C1522" s="54">
        <v>700</v>
      </c>
    </row>
    <row r="1523" spans="1:3" ht="15" x14ac:dyDescent="0.2">
      <c r="A1523" s="55"/>
      <c r="C1523" s="57"/>
    </row>
    <row r="1524" spans="1:3" ht="15.75" thickBot="1" x14ac:dyDescent="0.25">
      <c r="A1524" s="54">
        <v>858</v>
      </c>
      <c r="C1524" s="54">
        <v>701</v>
      </c>
    </row>
    <row r="1525" spans="1:3" ht="15" x14ac:dyDescent="0.2">
      <c r="A1525" s="55"/>
      <c r="C1525" s="57"/>
    </row>
    <row r="1526" spans="1:3" ht="15.75" thickBot="1" x14ac:dyDescent="0.25">
      <c r="A1526" s="54">
        <v>859</v>
      </c>
      <c r="C1526" s="54">
        <v>702</v>
      </c>
    </row>
    <row r="1527" spans="1:3" ht="15" x14ac:dyDescent="0.2">
      <c r="A1527" s="55"/>
      <c r="C1527" s="57"/>
    </row>
    <row r="1528" spans="1:3" ht="15.75" thickBot="1" x14ac:dyDescent="0.25">
      <c r="A1528" s="54">
        <v>860</v>
      </c>
      <c r="C1528" s="54">
        <v>703</v>
      </c>
    </row>
    <row r="1529" spans="1:3" ht="15" x14ac:dyDescent="0.2">
      <c r="A1529" s="55"/>
      <c r="C1529" s="57"/>
    </row>
    <row r="1530" spans="1:3" ht="15.75" thickBot="1" x14ac:dyDescent="0.25">
      <c r="A1530" s="54">
        <v>861</v>
      </c>
      <c r="C1530" s="54">
        <v>704</v>
      </c>
    </row>
    <row r="1531" spans="1:3" ht="15" x14ac:dyDescent="0.2">
      <c r="A1531" s="55"/>
      <c r="C1531" s="57"/>
    </row>
    <row r="1532" spans="1:3" ht="15.75" thickBot="1" x14ac:dyDescent="0.25">
      <c r="A1532" s="54">
        <v>862</v>
      </c>
      <c r="C1532" s="54">
        <v>705</v>
      </c>
    </row>
    <row r="1533" spans="1:3" ht="15" x14ac:dyDescent="0.2">
      <c r="A1533" s="55"/>
      <c r="C1533" s="57"/>
    </row>
    <row r="1534" spans="1:3" ht="15.75" thickBot="1" x14ac:dyDescent="0.25">
      <c r="A1534" s="54">
        <v>863</v>
      </c>
      <c r="C1534" s="54">
        <v>705</v>
      </c>
    </row>
    <row r="1535" spans="1:3" ht="15" x14ac:dyDescent="0.2">
      <c r="A1535" s="55"/>
      <c r="C1535" s="57"/>
    </row>
    <row r="1536" spans="1:3" ht="15.75" thickBot="1" x14ac:dyDescent="0.25">
      <c r="A1536" s="54">
        <v>864</v>
      </c>
      <c r="C1536" s="54">
        <v>706</v>
      </c>
    </row>
    <row r="1537" spans="1:3" ht="15" x14ac:dyDescent="0.2">
      <c r="A1537" s="55"/>
      <c r="C1537" s="57"/>
    </row>
    <row r="1538" spans="1:3" ht="15.75" thickBot="1" x14ac:dyDescent="0.25">
      <c r="A1538" s="54">
        <v>865</v>
      </c>
      <c r="C1538" s="54">
        <v>707</v>
      </c>
    </row>
    <row r="1539" spans="1:3" ht="15" x14ac:dyDescent="0.2">
      <c r="A1539" s="55"/>
      <c r="C1539" s="57"/>
    </row>
    <row r="1540" spans="1:3" ht="15.75" thickBot="1" x14ac:dyDescent="0.25">
      <c r="A1540" s="54">
        <v>866</v>
      </c>
      <c r="C1540" s="54">
        <v>708</v>
      </c>
    </row>
    <row r="1541" spans="1:3" ht="15" x14ac:dyDescent="0.2">
      <c r="A1541" s="55"/>
      <c r="C1541" s="57"/>
    </row>
    <row r="1542" spans="1:3" ht="15.75" thickBot="1" x14ac:dyDescent="0.25">
      <c r="A1542" s="54">
        <v>867</v>
      </c>
      <c r="C1542" s="54">
        <v>708</v>
      </c>
    </row>
    <row r="1543" spans="1:3" ht="15" x14ac:dyDescent="0.2">
      <c r="A1543" s="55"/>
      <c r="C1543" s="57"/>
    </row>
    <row r="1544" spans="1:3" ht="15.75" thickBot="1" x14ac:dyDescent="0.25">
      <c r="A1544" s="54">
        <v>868</v>
      </c>
      <c r="C1544" s="54">
        <v>709</v>
      </c>
    </row>
    <row r="1545" spans="1:3" ht="15" x14ac:dyDescent="0.2">
      <c r="A1545" s="55"/>
      <c r="C1545" s="57"/>
    </row>
    <row r="1546" spans="1:3" ht="15.75" thickBot="1" x14ac:dyDescent="0.25">
      <c r="A1546" s="54">
        <v>869</v>
      </c>
      <c r="C1546" s="54">
        <v>710</v>
      </c>
    </row>
    <row r="1547" spans="1:3" ht="15" x14ac:dyDescent="0.2">
      <c r="A1547" s="55"/>
      <c r="C1547" s="57"/>
    </row>
    <row r="1548" spans="1:3" ht="15.75" thickBot="1" x14ac:dyDescent="0.25">
      <c r="A1548" s="54">
        <v>870</v>
      </c>
      <c r="C1548" s="54">
        <v>711</v>
      </c>
    </row>
    <row r="1549" spans="1:3" ht="15" x14ac:dyDescent="0.2">
      <c r="A1549" s="55"/>
      <c r="C1549" s="57"/>
    </row>
    <row r="1550" spans="1:3" ht="15.75" thickBot="1" x14ac:dyDescent="0.25">
      <c r="A1550" s="54">
        <v>871</v>
      </c>
      <c r="C1550" s="54">
        <v>711</v>
      </c>
    </row>
    <row r="1551" spans="1:3" ht="15" x14ac:dyDescent="0.2">
      <c r="A1551" s="55"/>
      <c r="C1551" s="57"/>
    </row>
    <row r="1552" spans="1:3" ht="15.75" thickBot="1" x14ac:dyDescent="0.25">
      <c r="A1552" s="54">
        <v>872</v>
      </c>
      <c r="C1552" s="54">
        <v>712</v>
      </c>
    </row>
    <row r="1553" spans="1:3" ht="15" x14ac:dyDescent="0.2">
      <c r="A1553" s="55"/>
      <c r="C1553" s="57"/>
    </row>
    <row r="1554" spans="1:3" ht="15.75" thickBot="1" x14ac:dyDescent="0.25">
      <c r="A1554" s="54">
        <v>873</v>
      </c>
      <c r="C1554" s="54">
        <v>713</v>
      </c>
    </row>
    <row r="1555" spans="1:3" ht="15" x14ac:dyDescent="0.2">
      <c r="A1555" s="55"/>
      <c r="C1555" s="57"/>
    </row>
    <row r="1556" spans="1:3" ht="15.75" thickBot="1" x14ac:dyDescent="0.25">
      <c r="A1556" s="54">
        <v>874</v>
      </c>
      <c r="C1556" s="54">
        <v>713</v>
      </c>
    </row>
    <row r="1557" spans="1:3" ht="15" x14ac:dyDescent="0.2">
      <c r="A1557" s="55"/>
      <c r="C1557" s="57"/>
    </row>
    <row r="1558" spans="1:3" ht="15.75" thickBot="1" x14ac:dyDescent="0.25">
      <c r="A1558" s="54">
        <v>875</v>
      </c>
      <c r="C1558" s="54">
        <v>714</v>
      </c>
    </row>
    <row r="1559" spans="1:3" ht="15" x14ac:dyDescent="0.2">
      <c r="A1559" s="55"/>
      <c r="C1559" s="57"/>
    </row>
    <row r="1560" spans="1:3" ht="15.75" thickBot="1" x14ac:dyDescent="0.25">
      <c r="A1560" s="54">
        <v>876</v>
      </c>
      <c r="C1560" s="54">
        <v>715</v>
      </c>
    </row>
    <row r="1561" spans="1:3" ht="15" x14ac:dyDescent="0.2">
      <c r="A1561" s="55"/>
      <c r="C1561" s="57"/>
    </row>
    <row r="1562" spans="1:3" ht="15.75" thickBot="1" x14ac:dyDescent="0.25">
      <c r="A1562" s="54">
        <v>877</v>
      </c>
      <c r="C1562" s="54">
        <v>716</v>
      </c>
    </row>
    <row r="1563" spans="1:3" ht="15" x14ac:dyDescent="0.2">
      <c r="A1563" s="55"/>
      <c r="C1563" s="57"/>
    </row>
    <row r="1564" spans="1:3" ht="15.75" thickBot="1" x14ac:dyDescent="0.25">
      <c r="A1564" s="54">
        <v>878</v>
      </c>
      <c r="C1564" s="54">
        <v>716</v>
      </c>
    </row>
    <row r="1565" spans="1:3" ht="15" x14ac:dyDescent="0.2">
      <c r="A1565" s="55"/>
      <c r="C1565" s="57"/>
    </row>
    <row r="1566" spans="1:3" ht="15.75" thickBot="1" x14ac:dyDescent="0.25">
      <c r="A1566" s="54">
        <v>879</v>
      </c>
      <c r="C1566" s="54">
        <v>717</v>
      </c>
    </row>
    <row r="1567" spans="1:3" ht="15" x14ac:dyDescent="0.2">
      <c r="A1567" s="55"/>
      <c r="C1567" s="57"/>
    </row>
    <row r="1568" spans="1:3" ht="15.75" thickBot="1" x14ac:dyDescent="0.25">
      <c r="A1568" s="54">
        <v>880</v>
      </c>
      <c r="C1568" s="54">
        <v>718</v>
      </c>
    </row>
    <row r="1569" spans="1:3" ht="15" x14ac:dyDescent="0.2">
      <c r="A1569" s="55"/>
      <c r="C1569" s="57"/>
    </row>
    <row r="1570" spans="1:3" ht="15.75" thickBot="1" x14ac:dyDescent="0.25">
      <c r="A1570" s="54">
        <v>881</v>
      </c>
      <c r="C1570" s="54">
        <v>719</v>
      </c>
    </row>
    <row r="1571" spans="1:3" ht="15" x14ac:dyDescent="0.2">
      <c r="A1571" s="55"/>
      <c r="C1571" s="57"/>
    </row>
    <row r="1572" spans="1:3" ht="15.75" thickBot="1" x14ac:dyDescent="0.25">
      <c r="A1572" s="54">
        <v>882</v>
      </c>
      <c r="C1572" s="54">
        <v>719</v>
      </c>
    </row>
    <row r="1573" spans="1:3" ht="15" x14ac:dyDescent="0.2">
      <c r="A1573" s="55"/>
      <c r="C1573" s="57"/>
    </row>
    <row r="1574" spans="1:3" ht="15.75" thickBot="1" x14ac:dyDescent="0.25">
      <c r="A1574" s="54">
        <v>883</v>
      </c>
      <c r="C1574" s="54">
        <v>720</v>
      </c>
    </row>
    <row r="1575" spans="1:3" ht="15" x14ac:dyDescent="0.2">
      <c r="A1575" s="55"/>
      <c r="C1575" s="57"/>
    </row>
    <row r="1576" spans="1:3" ht="15.75" thickBot="1" x14ac:dyDescent="0.25">
      <c r="A1576" s="54">
        <v>884</v>
      </c>
      <c r="C1576" s="54">
        <v>721</v>
      </c>
    </row>
    <row r="1577" spans="1:3" ht="15" x14ac:dyDescent="0.2">
      <c r="A1577" s="55"/>
      <c r="C1577" s="57"/>
    </row>
    <row r="1578" spans="1:3" ht="15.75" thickBot="1" x14ac:dyDescent="0.25">
      <c r="A1578" s="54">
        <v>885</v>
      </c>
      <c r="C1578" s="54">
        <v>722</v>
      </c>
    </row>
    <row r="1579" spans="1:3" ht="15" x14ac:dyDescent="0.2">
      <c r="A1579" s="55"/>
      <c r="C1579" s="57"/>
    </row>
    <row r="1580" spans="1:3" ht="15.75" thickBot="1" x14ac:dyDescent="0.25">
      <c r="A1580" s="54">
        <v>886</v>
      </c>
      <c r="C1580" s="54">
        <v>722</v>
      </c>
    </row>
    <row r="1581" spans="1:3" ht="15" x14ac:dyDescent="0.2">
      <c r="A1581" s="55"/>
      <c r="C1581" s="57"/>
    </row>
    <row r="1582" spans="1:3" ht="15.75" thickBot="1" x14ac:dyDescent="0.25">
      <c r="A1582" s="54">
        <v>887</v>
      </c>
      <c r="C1582" s="54">
        <v>723</v>
      </c>
    </row>
    <row r="1583" spans="1:3" ht="15" x14ac:dyDescent="0.2">
      <c r="A1583" s="55"/>
      <c r="C1583" s="57"/>
    </row>
    <row r="1584" spans="1:3" ht="15.75" thickBot="1" x14ac:dyDescent="0.25">
      <c r="A1584" s="54">
        <v>888</v>
      </c>
      <c r="C1584" s="54">
        <v>724</v>
      </c>
    </row>
    <row r="1585" spans="1:3" ht="15" x14ac:dyDescent="0.2">
      <c r="A1585" s="55"/>
      <c r="C1585" s="57"/>
    </row>
    <row r="1586" spans="1:3" ht="15.75" thickBot="1" x14ac:dyDescent="0.25">
      <c r="A1586" s="54">
        <v>889</v>
      </c>
      <c r="C1586" s="54">
        <v>725</v>
      </c>
    </row>
    <row r="1587" spans="1:3" ht="15" x14ac:dyDescent="0.2">
      <c r="A1587" s="55"/>
      <c r="C1587" s="57"/>
    </row>
    <row r="1588" spans="1:3" ht="15.75" thickBot="1" x14ac:dyDescent="0.25">
      <c r="A1588" s="54">
        <v>890</v>
      </c>
      <c r="C1588" s="54">
        <v>725</v>
      </c>
    </row>
    <row r="1589" spans="1:3" ht="15" x14ac:dyDescent="0.2">
      <c r="A1589" s="55"/>
      <c r="C1589" s="57"/>
    </row>
    <row r="1590" spans="1:3" ht="15.75" thickBot="1" x14ac:dyDescent="0.25">
      <c r="A1590" s="54">
        <v>891</v>
      </c>
      <c r="C1590" s="54">
        <v>726</v>
      </c>
    </row>
    <row r="1591" spans="1:3" ht="15" x14ac:dyDescent="0.2">
      <c r="A1591" s="55"/>
      <c r="C1591" s="57"/>
    </row>
    <row r="1592" spans="1:3" ht="15.75" thickBot="1" x14ac:dyDescent="0.25">
      <c r="A1592" s="54">
        <v>892</v>
      </c>
      <c r="C1592" s="54">
        <v>727</v>
      </c>
    </row>
    <row r="1593" spans="1:3" ht="15" x14ac:dyDescent="0.2">
      <c r="A1593" s="55"/>
      <c r="C1593" s="57"/>
    </row>
    <row r="1594" spans="1:3" ht="15.75" thickBot="1" x14ac:dyDescent="0.25">
      <c r="A1594" s="54">
        <v>893</v>
      </c>
      <c r="C1594" s="54">
        <v>727</v>
      </c>
    </row>
    <row r="1595" spans="1:3" ht="15" x14ac:dyDescent="0.2">
      <c r="A1595" s="55"/>
      <c r="C1595" s="57"/>
    </row>
    <row r="1596" spans="1:3" ht="15.75" thickBot="1" x14ac:dyDescent="0.25">
      <c r="A1596" s="54">
        <v>894</v>
      </c>
      <c r="C1596" s="54">
        <v>728</v>
      </c>
    </row>
    <row r="1597" spans="1:3" ht="15" x14ac:dyDescent="0.2">
      <c r="A1597" s="55"/>
      <c r="C1597" s="57"/>
    </row>
    <row r="1598" spans="1:3" ht="15.75" thickBot="1" x14ac:dyDescent="0.25">
      <c r="A1598" s="54">
        <v>895</v>
      </c>
      <c r="C1598" s="54">
        <v>729</v>
      </c>
    </row>
    <row r="1599" spans="1:3" ht="15" x14ac:dyDescent="0.2">
      <c r="A1599" s="55"/>
      <c r="C1599" s="57"/>
    </row>
    <row r="1600" spans="1:3" ht="15.75" thickBot="1" x14ac:dyDescent="0.25">
      <c r="A1600" s="54">
        <v>896</v>
      </c>
      <c r="C1600" s="54">
        <v>730</v>
      </c>
    </row>
    <row r="1601" spans="1:3" ht="15" x14ac:dyDescent="0.2">
      <c r="A1601" s="55"/>
      <c r="C1601" s="57"/>
    </row>
    <row r="1602" spans="1:3" ht="15.75" thickBot="1" x14ac:dyDescent="0.25">
      <c r="A1602" s="54">
        <v>897</v>
      </c>
      <c r="C1602" s="54">
        <v>730</v>
      </c>
    </row>
    <row r="1603" spans="1:3" ht="15" x14ac:dyDescent="0.2">
      <c r="A1603" s="55"/>
      <c r="C1603" s="57"/>
    </row>
    <row r="1604" spans="1:3" ht="15.75" thickBot="1" x14ac:dyDescent="0.25">
      <c r="A1604" s="54">
        <v>898</v>
      </c>
      <c r="C1604" s="54">
        <v>731</v>
      </c>
    </row>
    <row r="1605" spans="1:3" ht="15" x14ac:dyDescent="0.2">
      <c r="A1605" s="55"/>
      <c r="C1605" s="57"/>
    </row>
    <row r="1606" spans="1:3" ht="15.75" thickBot="1" x14ac:dyDescent="0.25">
      <c r="A1606" s="54">
        <v>899</v>
      </c>
      <c r="C1606" s="54">
        <v>732</v>
      </c>
    </row>
    <row r="1607" spans="1:3" ht="15" x14ac:dyDescent="0.2">
      <c r="A1607" s="55"/>
      <c r="C1607" s="57"/>
    </row>
    <row r="1608" spans="1:3" ht="15.75" thickBot="1" x14ac:dyDescent="0.25">
      <c r="A1608" s="54">
        <v>900</v>
      </c>
      <c r="C1608" s="54">
        <v>733</v>
      </c>
    </row>
    <row r="1609" spans="1:3" ht="15" x14ac:dyDescent="0.2">
      <c r="A1609" s="55"/>
      <c r="C1609" s="57"/>
    </row>
    <row r="1610" spans="1:3" ht="15.75" thickBot="1" x14ac:dyDescent="0.25">
      <c r="A1610" s="54">
        <v>901</v>
      </c>
      <c r="C1610" s="54">
        <v>734</v>
      </c>
    </row>
    <row r="1611" spans="1:3" ht="15" x14ac:dyDescent="0.2">
      <c r="A1611" s="55"/>
      <c r="C1611" s="57"/>
    </row>
    <row r="1612" spans="1:3" ht="15.75" thickBot="1" x14ac:dyDescent="0.25">
      <c r="A1612" s="54">
        <v>902</v>
      </c>
      <c r="C1612" s="54">
        <v>735</v>
      </c>
    </row>
    <row r="1613" spans="1:3" ht="15" x14ac:dyDescent="0.2">
      <c r="A1613" s="55"/>
      <c r="C1613" s="57"/>
    </row>
    <row r="1614" spans="1:3" ht="15.75" thickBot="1" x14ac:dyDescent="0.25">
      <c r="A1614" s="54">
        <v>903</v>
      </c>
      <c r="C1614" s="54">
        <v>735</v>
      </c>
    </row>
    <row r="1615" spans="1:3" ht="15" x14ac:dyDescent="0.2">
      <c r="A1615" s="55"/>
      <c r="C1615" s="57"/>
    </row>
    <row r="1616" spans="1:3" ht="15.75" thickBot="1" x14ac:dyDescent="0.25">
      <c r="A1616" s="54">
        <v>904</v>
      </c>
      <c r="C1616" s="54">
        <v>736</v>
      </c>
    </row>
    <row r="1617" spans="1:3" ht="15" x14ac:dyDescent="0.2">
      <c r="A1617" s="55"/>
      <c r="C1617" s="57"/>
    </row>
    <row r="1618" spans="1:3" ht="15.75" thickBot="1" x14ac:dyDescent="0.25">
      <c r="A1618" s="54">
        <v>905</v>
      </c>
      <c r="C1618" s="54">
        <v>737</v>
      </c>
    </row>
    <row r="1619" spans="1:3" ht="15" x14ac:dyDescent="0.2">
      <c r="A1619" s="55"/>
      <c r="C1619" s="57"/>
    </row>
    <row r="1620" spans="1:3" ht="15.75" thickBot="1" x14ac:dyDescent="0.25">
      <c r="A1620" s="54">
        <v>906</v>
      </c>
      <c r="C1620" s="54">
        <v>738</v>
      </c>
    </row>
    <row r="1621" spans="1:3" ht="15" x14ac:dyDescent="0.2">
      <c r="A1621" s="55"/>
      <c r="C1621" s="57"/>
    </row>
    <row r="1622" spans="1:3" ht="15.75" thickBot="1" x14ac:dyDescent="0.25">
      <c r="A1622" s="54">
        <v>907</v>
      </c>
      <c r="C1622" s="54">
        <v>739</v>
      </c>
    </row>
    <row r="1623" spans="1:3" ht="15" x14ac:dyDescent="0.2">
      <c r="A1623" s="55"/>
      <c r="C1623" s="57"/>
    </row>
    <row r="1624" spans="1:3" ht="15.75" thickBot="1" x14ac:dyDescent="0.25">
      <c r="A1624" s="54">
        <v>908</v>
      </c>
      <c r="C1624" s="54">
        <v>739</v>
      </c>
    </row>
    <row r="1625" spans="1:3" ht="15" x14ac:dyDescent="0.2">
      <c r="A1625" s="55"/>
      <c r="C1625" s="57"/>
    </row>
    <row r="1626" spans="1:3" ht="15.75" thickBot="1" x14ac:dyDescent="0.25">
      <c r="A1626" s="54">
        <v>909</v>
      </c>
      <c r="C1626" s="54">
        <v>740</v>
      </c>
    </row>
    <row r="1627" spans="1:3" ht="15" x14ac:dyDescent="0.2">
      <c r="A1627" s="55"/>
      <c r="C1627" s="57"/>
    </row>
    <row r="1628" spans="1:3" ht="15.75" thickBot="1" x14ac:dyDescent="0.25">
      <c r="A1628" s="54">
        <v>910</v>
      </c>
      <c r="C1628" s="54">
        <v>741</v>
      </c>
    </row>
    <row r="1629" spans="1:3" ht="15" x14ac:dyDescent="0.2">
      <c r="A1629" s="55"/>
      <c r="C1629" s="57"/>
    </row>
    <row r="1630" spans="1:3" ht="15.75" thickBot="1" x14ac:dyDescent="0.25">
      <c r="A1630" s="54">
        <v>911</v>
      </c>
      <c r="C1630" s="54">
        <v>742</v>
      </c>
    </row>
    <row r="1631" spans="1:3" ht="15" x14ac:dyDescent="0.2">
      <c r="A1631" s="55"/>
      <c r="C1631" s="57"/>
    </row>
    <row r="1632" spans="1:3" ht="15.75" thickBot="1" x14ac:dyDescent="0.25">
      <c r="A1632" s="54">
        <v>912</v>
      </c>
      <c r="C1632" s="54">
        <v>743</v>
      </c>
    </row>
    <row r="1633" spans="1:3" ht="15" x14ac:dyDescent="0.2">
      <c r="A1633" s="55"/>
      <c r="C1633" s="57"/>
    </row>
    <row r="1634" spans="1:3" ht="15.75" thickBot="1" x14ac:dyDescent="0.25">
      <c r="A1634" s="54">
        <v>913</v>
      </c>
      <c r="C1634" s="54">
        <v>743</v>
      </c>
    </row>
    <row r="1635" spans="1:3" ht="15" x14ac:dyDescent="0.2">
      <c r="A1635" s="55"/>
      <c r="C1635" s="57"/>
    </row>
    <row r="1636" spans="1:3" ht="15.75" thickBot="1" x14ac:dyDescent="0.25">
      <c r="A1636" s="54">
        <v>914</v>
      </c>
      <c r="C1636" s="54">
        <v>744</v>
      </c>
    </row>
    <row r="1637" spans="1:3" ht="15" x14ac:dyDescent="0.2">
      <c r="A1637" s="55"/>
      <c r="C1637" s="57"/>
    </row>
    <row r="1638" spans="1:3" ht="15.75" thickBot="1" x14ac:dyDescent="0.25">
      <c r="A1638" s="54">
        <v>915</v>
      </c>
      <c r="C1638" s="54">
        <v>745</v>
      </c>
    </row>
    <row r="1639" spans="1:3" ht="15" x14ac:dyDescent="0.2">
      <c r="A1639" s="55"/>
      <c r="C1639" s="57"/>
    </row>
    <row r="1640" spans="1:3" ht="15.75" thickBot="1" x14ac:dyDescent="0.25">
      <c r="A1640" s="54">
        <v>916</v>
      </c>
      <c r="C1640" s="54">
        <v>746</v>
      </c>
    </row>
    <row r="1641" spans="1:3" ht="15" x14ac:dyDescent="0.2">
      <c r="A1641" s="55"/>
      <c r="C1641" s="57"/>
    </row>
    <row r="1642" spans="1:3" ht="15.75" thickBot="1" x14ac:dyDescent="0.25">
      <c r="A1642" s="54">
        <v>917</v>
      </c>
      <c r="C1642" s="54">
        <v>747</v>
      </c>
    </row>
    <row r="1643" spans="1:3" ht="15" x14ac:dyDescent="0.2">
      <c r="A1643" s="55"/>
      <c r="C1643" s="57"/>
    </row>
    <row r="1644" spans="1:3" ht="15.75" thickBot="1" x14ac:dyDescent="0.25">
      <c r="A1644" s="54">
        <v>918</v>
      </c>
      <c r="C1644" s="54">
        <v>747</v>
      </c>
    </row>
    <row r="1645" spans="1:3" ht="15" x14ac:dyDescent="0.2">
      <c r="A1645" s="55"/>
      <c r="C1645" s="57"/>
    </row>
    <row r="1646" spans="1:3" ht="15.75" thickBot="1" x14ac:dyDescent="0.25">
      <c r="A1646" s="54">
        <v>919</v>
      </c>
      <c r="C1646" s="54">
        <v>748</v>
      </c>
    </row>
    <row r="1647" spans="1:3" ht="15" x14ac:dyDescent="0.2">
      <c r="A1647" s="55"/>
      <c r="C1647" s="57"/>
    </row>
    <row r="1648" spans="1:3" ht="15.75" thickBot="1" x14ac:dyDescent="0.25">
      <c r="A1648" s="54">
        <v>920</v>
      </c>
      <c r="C1648" s="54">
        <v>749</v>
      </c>
    </row>
    <row r="1649" spans="1:3" ht="15" x14ac:dyDescent="0.2">
      <c r="A1649" s="55"/>
      <c r="C1649" s="57"/>
    </row>
    <row r="1650" spans="1:3" ht="15.75" thickBot="1" x14ac:dyDescent="0.25">
      <c r="A1650" s="54">
        <v>921</v>
      </c>
      <c r="C1650" s="54">
        <v>750</v>
      </c>
    </row>
    <row r="1651" spans="1:3" ht="15" x14ac:dyDescent="0.2">
      <c r="A1651" s="55"/>
      <c r="C1651" s="57"/>
    </row>
    <row r="1652" spans="1:3" ht="15.75" thickBot="1" x14ac:dyDescent="0.25">
      <c r="A1652" s="54">
        <v>922</v>
      </c>
      <c r="C1652" s="54">
        <v>750</v>
      </c>
    </row>
    <row r="1653" spans="1:3" ht="15" x14ac:dyDescent="0.2">
      <c r="A1653" s="55"/>
      <c r="C1653" s="57"/>
    </row>
    <row r="1654" spans="1:3" ht="15.75" thickBot="1" x14ac:dyDescent="0.25">
      <c r="A1654" s="54">
        <v>923</v>
      </c>
      <c r="C1654" s="54">
        <v>751</v>
      </c>
    </row>
    <row r="1655" spans="1:3" ht="15" x14ac:dyDescent="0.2">
      <c r="A1655" s="55"/>
      <c r="C1655" s="57"/>
    </row>
    <row r="1656" spans="1:3" ht="15.75" thickBot="1" x14ac:dyDescent="0.25">
      <c r="A1656" s="54">
        <v>924</v>
      </c>
      <c r="C1656" s="54">
        <v>751</v>
      </c>
    </row>
    <row r="1657" spans="1:3" ht="15" x14ac:dyDescent="0.2">
      <c r="A1657" s="55"/>
      <c r="C1657" s="57"/>
    </row>
    <row r="1658" spans="1:3" ht="15.75" thickBot="1" x14ac:dyDescent="0.25">
      <c r="A1658" s="54">
        <v>925</v>
      </c>
      <c r="C1658" s="54">
        <v>752</v>
      </c>
    </row>
    <row r="1659" spans="1:3" ht="15" x14ac:dyDescent="0.2">
      <c r="A1659" s="55"/>
      <c r="C1659" s="57"/>
    </row>
    <row r="1660" spans="1:3" ht="15.75" thickBot="1" x14ac:dyDescent="0.25">
      <c r="A1660" s="54">
        <v>926</v>
      </c>
      <c r="C1660" s="54">
        <v>753</v>
      </c>
    </row>
    <row r="1661" spans="1:3" ht="15" x14ac:dyDescent="0.2">
      <c r="A1661" s="55"/>
      <c r="C1661" s="57"/>
    </row>
    <row r="1662" spans="1:3" ht="15.75" thickBot="1" x14ac:dyDescent="0.25">
      <c r="A1662" s="54">
        <v>927</v>
      </c>
      <c r="C1662" s="54">
        <v>754</v>
      </c>
    </row>
    <row r="1663" spans="1:3" ht="15" x14ac:dyDescent="0.2">
      <c r="A1663" s="55"/>
      <c r="C1663" s="57"/>
    </row>
    <row r="1664" spans="1:3" ht="15.75" thickBot="1" x14ac:dyDescent="0.25">
      <c r="A1664" s="54">
        <v>928</v>
      </c>
      <c r="C1664" s="54">
        <v>754</v>
      </c>
    </row>
    <row r="1665" spans="1:3" ht="15" x14ac:dyDescent="0.2">
      <c r="A1665" s="55"/>
      <c r="C1665" s="57"/>
    </row>
    <row r="1666" spans="1:3" ht="15.75" thickBot="1" x14ac:dyDescent="0.25">
      <c r="A1666" s="54">
        <v>929</v>
      </c>
      <c r="C1666" s="54">
        <v>755</v>
      </c>
    </row>
    <row r="1667" spans="1:3" ht="15" x14ac:dyDescent="0.2">
      <c r="A1667" s="55"/>
      <c r="C1667" s="57"/>
    </row>
    <row r="1668" spans="1:3" ht="15.75" thickBot="1" x14ac:dyDescent="0.25">
      <c r="A1668" s="54">
        <v>930</v>
      </c>
      <c r="C1668" s="54">
        <v>756</v>
      </c>
    </row>
    <row r="1669" spans="1:3" ht="15" x14ac:dyDescent="0.2">
      <c r="A1669" s="55"/>
      <c r="C1669" s="57"/>
    </row>
    <row r="1670" spans="1:3" ht="15.75" thickBot="1" x14ac:dyDescent="0.25">
      <c r="A1670" s="54">
        <v>931</v>
      </c>
      <c r="C1670" s="54">
        <v>757</v>
      </c>
    </row>
    <row r="1671" spans="1:3" ht="15" x14ac:dyDescent="0.2">
      <c r="A1671" s="55"/>
      <c r="C1671" s="57"/>
    </row>
    <row r="1672" spans="1:3" ht="15.75" thickBot="1" x14ac:dyDescent="0.25">
      <c r="A1672" s="54">
        <v>932</v>
      </c>
      <c r="C1672" s="54">
        <v>758</v>
      </c>
    </row>
    <row r="1673" spans="1:3" ht="15" x14ac:dyDescent="0.2">
      <c r="A1673" s="55"/>
      <c r="C1673" s="57"/>
    </row>
    <row r="1674" spans="1:3" ht="15.75" thickBot="1" x14ac:dyDescent="0.25">
      <c r="A1674" s="54">
        <v>933</v>
      </c>
      <c r="C1674" s="54">
        <v>758</v>
      </c>
    </row>
    <row r="1675" spans="1:3" ht="15" x14ac:dyDescent="0.2">
      <c r="A1675" s="55"/>
      <c r="C1675" s="57"/>
    </row>
    <row r="1676" spans="1:3" ht="15.75" thickBot="1" x14ac:dyDescent="0.25">
      <c r="A1676" s="54">
        <v>934</v>
      </c>
      <c r="C1676" s="54">
        <v>759</v>
      </c>
    </row>
    <row r="1677" spans="1:3" ht="15" x14ac:dyDescent="0.2">
      <c r="A1677" s="55"/>
      <c r="C1677" s="57"/>
    </row>
    <row r="1678" spans="1:3" ht="15.75" thickBot="1" x14ac:dyDescent="0.25">
      <c r="A1678" s="54">
        <v>935</v>
      </c>
      <c r="C1678" s="54">
        <v>760</v>
      </c>
    </row>
    <row r="1679" spans="1:3" ht="15" x14ac:dyDescent="0.2">
      <c r="A1679" s="55"/>
      <c r="C1679" s="57"/>
    </row>
    <row r="1680" spans="1:3" ht="15.75" thickBot="1" x14ac:dyDescent="0.25">
      <c r="A1680" s="54">
        <v>936</v>
      </c>
      <c r="C1680" s="54">
        <v>761</v>
      </c>
    </row>
    <row r="1681" spans="1:3" ht="15" x14ac:dyDescent="0.2">
      <c r="A1681" s="55"/>
      <c r="C1681" s="57"/>
    </row>
    <row r="1682" spans="1:3" ht="15.75" thickBot="1" x14ac:dyDescent="0.25">
      <c r="A1682" s="54">
        <v>937</v>
      </c>
      <c r="C1682" s="54">
        <v>762</v>
      </c>
    </row>
    <row r="1683" spans="1:3" ht="15" x14ac:dyDescent="0.2">
      <c r="A1683" s="55"/>
      <c r="C1683" s="57"/>
    </row>
    <row r="1684" spans="1:3" ht="15.75" thickBot="1" x14ac:dyDescent="0.25">
      <c r="A1684" s="54">
        <v>938</v>
      </c>
      <c r="C1684" s="54">
        <v>762</v>
      </c>
    </row>
    <row r="1685" spans="1:3" ht="15" x14ac:dyDescent="0.2">
      <c r="A1685" s="55"/>
      <c r="C1685" s="57"/>
    </row>
    <row r="1686" spans="1:3" ht="15.75" thickBot="1" x14ac:dyDescent="0.25">
      <c r="A1686" s="54">
        <v>939</v>
      </c>
      <c r="C1686" s="54">
        <v>763</v>
      </c>
    </row>
    <row r="1687" spans="1:3" ht="15" x14ac:dyDescent="0.2">
      <c r="A1687" s="55"/>
      <c r="C1687" s="57"/>
    </row>
    <row r="1688" spans="1:3" ht="15.75" thickBot="1" x14ac:dyDescent="0.25">
      <c r="A1688" s="54">
        <v>940</v>
      </c>
      <c r="C1688" s="54">
        <v>764</v>
      </c>
    </row>
    <row r="1689" spans="1:3" ht="15" x14ac:dyDescent="0.2">
      <c r="A1689" s="55"/>
      <c r="C1689" s="57"/>
    </row>
    <row r="1690" spans="1:3" ht="15.75" thickBot="1" x14ac:dyDescent="0.25">
      <c r="A1690" s="54">
        <v>941</v>
      </c>
      <c r="C1690" s="54">
        <v>765</v>
      </c>
    </row>
    <row r="1691" spans="1:3" ht="15" x14ac:dyDescent="0.2">
      <c r="A1691" s="55"/>
      <c r="C1691" s="57"/>
    </row>
    <row r="1692" spans="1:3" ht="15.75" thickBot="1" x14ac:dyDescent="0.25">
      <c r="A1692" s="54">
        <v>942</v>
      </c>
      <c r="C1692" s="54">
        <v>765</v>
      </c>
    </row>
    <row r="1693" spans="1:3" ht="15" x14ac:dyDescent="0.2">
      <c r="A1693" s="55"/>
      <c r="C1693" s="57"/>
    </row>
    <row r="1694" spans="1:3" ht="15.75" thickBot="1" x14ac:dyDescent="0.25">
      <c r="A1694" s="54">
        <v>943</v>
      </c>
      <c r="C1694" s="54">
        <v>766</v>
      </c>
    </row>
    <row r="1695" spans="1:3" ht="15" x14ac:dyDescent="0.2">
      <c r="A1695" s="55"/>
      <c r="C1695" s="57"/>
    </row>
    <row r="1696" spans="1:3" ht="15.75" thickBot="1" x14ac:dyDescent="0.25">
      <c r="A1696" s="54">
        <v>944</v>
      </c>
      <c r="C1696" s="54">
        <v>766</v>
      </c>
    </row>
    <row r="1697" spans="1:3" ht="15" x14ac:dyDescent="0.2">
      <c r="A1697" s="55"/>
      <c r="C1697" s="57"/>
    </row>
    <row r="1698" spans="1:3" ht="15.75" thickBot="1" x14ac:dyDescent="0.25">
      <c r="A1698" s="54">
        <v>945</v>
      </c>
      <c r="C1698" s="54">
        <v>767</v>
      </c>
    </row>
    <row r="1699" spans="1:3" ht="15" x14ac:dyDescent="0.2">
      <c r="A1699" s="55"/>
      <c r="C1699" s="57"/>
    </row>
    <row r="1700" spans="1:3" ht="15.75" thickBot="1" x14ac:dyDescent="0.25">
      <c r="A1700" s="54">
        <v>946</v>
      </c>
      <c r="C1700" s="54">
        <v>768</v>
      </c>
    </row>
    <row r="1701" spans="1:3" ht="15" x14ac:dyDescent="0.2">
      <c r="A1701" s="55"/>
      <c r="C1701" s="57"/>
    </row>
    <row r="1702" spans="1:3" ht="15.75" thickBot="1" x14ac:dyDescent="0.25">
      <c r="A1702" s="54">
        <v>947</v>
      </c>
      <c r="C1702" s="54">
        <v>769</v>
      </c>
    </row>
    <row r="1703" spans="1:3" ht="15" x14ac:dyDescent="0.2">
      <c r="A1703" s="55"/>
      <c r="C1703" s="57"/>
    </row>
    <row r="1704" spans="1:3" ht="15.75" thickBot="1" x14ac:dyDescent="0.25">
      <c r="A1704" s="54">
        <v>948</v>
      </c>
      <c r="C1704" s="54">
        <v>769</v>
      </c>
    </row>
    <row r="1705" spans="1:3" ht="15" x14ac:dyDescent="0.2">
      <c r="A1705" s="55"/>
      <c r="C1705" s="57"/>
    </row>
    <row r="1706" spans="1:3" ht="15.75" thickBot="1" x14ac:dyDescent="0.25">
      <c r="A1706" s="54">
        <v>949</v>
      </c>
      <c r="C1706" s="54">
        <v>770</v>
      </c>
    </row>
    <row r="1707" spans="1:3" ht="15" x14ac:dyDescent="0.2">
      <c r="A1707" s="55"/>
      <c r="C1707" s="57"/>
    </row>
    <row r="1708" spans="1:3" ht="15.75" thickBot="1" x14ac:dyDescent="0.25">
      <c r="A1708" s="54">
        <v>950</v>
      </c>
      <c r="C1708" s="54">
        <v>771</v>
      </c>
    </row>
    <row r="1709" spans="1:3" ht="15" x14ac:dyDescent="0.2">
      <c r="A1709" s="55"/>
      <c r="C1709" s="57"/>
    </row>
    <row r="1710" spans="1:3" ht="15.75" thickBot="1" x14ac:dyDescent="0.25">
      <c r="A1710" s="54">
        <v>951</v>
      </c>
      <c r="C1710" s="54">
        <v>772</v>
      </c>
    </row>
    <row r="1711" spans="1:3" ht="15" x14ac:dyDescent="0.2">
      <c r="A1711" s="55"/>
      <c r="C1711" s="57"/>
    </row>
    <row r="1712" spans="1:3" ht="15.75" thickBot="1" x14ac:dyDescent="0.25">
      <c r="A1712" s="54">
        <v>952</v>
      </c>
      <c r="C1712" s="54">
        <v>772</v>
      </c>
    </row>
    <row r="1713" spans="1:3" ht="15" x14ac:dyDescent="0.2">
      <c r="A1713" s="55"/>
      <c r="C1713" s="57"/>
    </row>
    <row r="1714" spans="1:3" ht="15.75" thickBot="1" x14ac:dyDescent="0.25">
      <c r="A1714" s="54">
        <v>953</v>
      </c>
      <c r="C1714" s="54">
        <v>773</v>
      </c>
    </row>
    <row r="1715" spans="1:3" ht="15" x14ac:dyDescent="0.2">
      <c r="A1715" s="55"/>
      <c r="C1715" s="57"/>
    </row>
    <row r="1716" spans="1:3" ht="15.75" thickBot="1" x14ac:dyDescent="0.25">
      <c r="A1716" s="54">
        <v>954</v>
      </c>
      <c r="C1716" s="54">
        <v>773</v>
      </c>
    </row>
    <row r="1717" spans="1:3" ht="15" x14ac:dyDescent="0.2">
      <c r="A1717" s="55"/>
      <c r="C1717" s="57"/>
    </row>
    <row r="1718" spans="1:3" ht="15.75" thickBot="1" x14ac:dyDescent="0.25">
      <c r="A1718" s="54">
        <v>955</v>
      </c>
      <c r="C1718" s="54">
        <v>774</v>
      </c>
    </row>
    <row r="1719" spans="1:3" ht="15" x14ac:dyDescent="0.2">
      <c r="A1719" s="55"/>
      <c r="C1719" s="57"/>
    </row>
    <row r="1720" spans="1:3" ht="15.75" thickBot="1" x14ac:dyDescent="0.25">
      <c r="A1720" s="54">
        <v>956</v>
      </c>
      <c r="C1720" s="54">
        <v>775</v>
      </c>
    </row>
    <row r="1721" spans="1:3" ht="15" x14ac:dyDescent="0.2">
      <c r="A1721" s="55"/>
      <c r="C1721" s="57"/>
    </row>
    <row r="1722" spans="1:3" ht="15.75" thickBot="1" x14ac:dyDescent="0.25">
      <c r="A1722" s="54">
        <v>957</v>
      </c>
      <c r="C1722" s="54">
        <v>776</v>
      </c>
    </row>
    <row r="1723" spans="1:3" ht="15" x14ac:dyDescent="0.2">
      <c r="A1723" s="55"/>
      <c r="C1723" s="57"/>
    </row>
    <row r="1724" spans="1:3" ht="15.75" thickBot="1" x14ac:dyDescent="0.25">
      <c r="A1724" s="54">
        <v>958</v>
      </c>
      <c r="C1724" s="54">
        <v>776</v>
      </c>
    </row>
    <row r="1725" spans="1:3" ht="15" x14ac:dyDescent="0.2">
      <c r="A1725" s="55"/>
      <c r="C1725" s="57"/>
    </row>
    <row r="1726" spans="1:3" ht="15.75" thickBot="1" x14ac:dyDescent="0.25">
      <c r="A1726" s="54">
        <v>959</v>
      </c>
      <c r="C1726" s="54">
        <v>777</v>
      </c>
    </row>
    <row r="1727" spans="1:3" ht="15" x14ac:dyDescent="0.2">
      <c r="A1727" s="55"/>
      <c r="C1727" s="57"/>
    </row>
    <row r="1728" spans="1:3" ht="15.75" thickBot="1" x14ac:dyDescent="0.25">
      <c r="A1728" s="54">
        <v>960</v>
      </c>
      <c r="C1728" s="54">
        <v>778</v>
      </c>
    </row>
    <row r="1729" spans="1:3" ht="15" x14ac:dyDescent="0.2">
      <c r="A1729" s="55"/>
      <c r="C1729" s="57"/>
    </row>
    <row r="1730" spans="1:3" ht="15.75" thickBot="1" x14ac:dyDescent="0.25">
      <c r="A1730" s="54">
        <v>961</v>
      </c>
      <c r="C1730" s="54">
        <v>779</v>
      </c>
    </row>
    <row r="1731" spans="1:3" ht="15" x14ac:dyDescent="0.2">
      <c r="A1731" s="55"/>
      <c r="C1731" s="57"/>
    </row>
    <row r="1732" spans="1:3" ht="15.75" thickBot="1" x14ac:dyDescent="0.25">
      <c r="A1732" s="54">
        <v>962</v>
      </c>
      <c r="C1732" s="54">
        <v>780</v>
      </c>
    </row>
    <row r="1733" spans="1:3" ht="15" x14ac:dyDescent="0.2">
      <c r="A1733" s="55"/>
      <c r="C1733" s="57"/>
    </row>
    <row r="1734" spans="1:3" ht="15.75" thickBot="1" x14ac:dyDescent="0.25">
      <c r="A1734" s="54">
        <v>963</v>
      </c>
      <c r="C1734" s="54">
        <v>780</v>
      </c>
    </row>
    <row r="1735" spans="1:3" ht="15" x14ac:dyDescent="0.2">
      <c r="A1735" s="55"/>
      <c r="C1735" s="57"/>
    </row>
    <row r="1736" spans="1:3" ht="15.75" thickBot="1" x14ac:dyDescent="0.25">
      <c r="A1736" s="54">
        <v>964</v>
      </c>
      <c r="C1736" s="54">
        <v>781</v>
      </c>
    </row>
    <row r="1737" spans="1:3" ht="15" x14ac:dyDescent="0.2">
      <c r="A1737" s="55"/>
      <c r="C1737" s="57"/>
    </row>
    <row r="1738" spans="1:3" ht="15.75" thickBot="1" x14ac:dyDescent="0.25">
      <c r="A1738" s="54">
        <v>965</v>
      </c>
      <c r="C1738" s="54">
        <v>782</v>
      </c>
    </row>
    <row r="1739" spans="1:3" ht="15" x14ac:dyDescent="0.2">
      <c r="A1739" s="55"/>
      <c r="C1739" s="57"/>
    </row>
    <row r="1740" spans="1:3" ht="15.75" thickBot="1" x14ac:dyDescent="0.25">
      <c r="A1740" s="54">
        <v>966</v>
      </c>
      <c r="C1740" s="54">
        <v>783</v>
      </c>
    </row>
    <row r="1741" spans="1:3" ht="15" x14ac:dyDescent="0.2">
      <c r="A1741" s="55"/>
      <c r="C1741" s="57"/>
    </row>
    <row r="1742" spans="1:3" ht="15.75" thickBot="1" x14ac:dyDescent="0.25">
      <c r="A1742" s="54">
        <v>967</v>
      </c>
      <c r="C1742" s="54">
        <v>784</v>
      </c>
    </row>
    <row r="1743" spans="1:3" ht="15" x14ac:dyDescent="0.2">
      <c r="A1743" s="55"/>
      <c r="C1743" s="57"/>
    </row>
    <row r="1744" spans="1:3" ht="15.75" thickBot="1" x14ac:dyDescent="0.25">
      <c r="A1744" s="54">
        <v>968</v>
      </c>
      <c r="C1744" s="54">
        <v>784</v>
      </c>
    </row>
    <row r="1745" spans="1:3" ht="15" x14ac:dyDescent="0.2">
      <c r="A1745" s="55"/>
      <c r="C1745" s="57"/>
    </row>
    <row r="1746" spans="1:3" ht="15.75" thickBot="1" x14ac:dyDescent="0.25">
      <c r="A1746" s="54">
        <v>969</v>
      </c>
      <c r="C1746" s="54">
        <v>785</v>
      </c>
    </row>
    <row r="1747" spans="1:3" ht="15" x14ac:dyDescent="0.2">
      <c r="A1747" s="55"/>
      <c r="C1747" s="57"/>
    </row>
    <row r="1748" spans="1:3" ht="15.75" thickBot="1" x14ac:dyDescent="0.25">
      <c r="A1748" s="54">
        <v>970</v>
      </c>
      <c r="C1748" s="54">
        <v>786</v>
      </c>
    </row>
    <row r="1749" spans="1:3" ht="15" x14ac:dyDescent="0.2">
      <c r="A1749" s="55"/>
      <c r="C1749" s="57"/>
    </row>
    <row r="1750" spans="1:3" ht="15.75" thickBot="1" x14ac:dyDescent="0.25">
      <c r="A1750" s="54">
        <v>971</v>
      </c>
      <c r="C1750" s="54">
        <v>787</v>
      </c>
    </row>
    <row r="1751" spans="1:3" ht="15" x14ac:dyDescent="0.2">
      <c r="A1751" s="55"/>
      <c r="C1751" s="57"/>
    </row>
    <row r="1752" spans="1:3" ht="15.75" thickBot="1" x14ac:dyDescent="0.25">
      <c r="A1752" s="54">
        <v>972</v>
      </c>
      <c r="C1752" s="54">
        <v>788</v>
      </c>
    </row>
    <row r="1753" spans="1:3" ht="15" x14ac:dyDescent="0.2">
      <c r="A1753" s="55"/>
      <c r="C1753" s="57"/>
    </row>
    <row r="1754" spans="1:3" ht="15.75" thickBot="1" x14ac:dyDescent="0.25">
      <c r="A1754" s="54">
        <v>973</v>
      </c>
      <c r="C1754" s="54">
        <v>788</v>
      </c>
    </row>
    <row r="1755" spans="1:3" ht="15" x14ac:dyDescent="0.2">
      <c r="A1755" s="55"/>
      <c r="C1755" s="57"/>
    </row>
    <row r="1756" spans="1:3" ht="15.75" thickBot="1" x14ac:dyDescent="0.25">
      <c r="A1756" s="54">
        <v>974</v>
      </c>
      <c r="C1756" s="54">
        <v>789</v>
      </c>
    </row>
    <row r="1757" spans="1:3" ht="15" x14ac:dyDescent="0.2">
      <c r="A1757" s="55"/>
      <c r="C1757" s="57"/>
    </row>
    <row r="1758" spans="1:3" ht="15.75" thickBot="1" x14ac:dyDescent="0.25">
      <c r="A1758" s="54">
        <v>975</v>
      </c>
      <c r="C1758" s="54">
        <v>790</v>
      </c>
    </row>
    <row r="1759" spans="1:3" ht="15" x14ac:dyDescent="0.2">
      <c r="A1759" s="55"/>
      <c r="C1759" s="57"/>
    </row>
    <row r="1760" spans="1:3" ht="15.75" thickBot="1" x14ac:dyDescent="0.25">
      <c r="A1760" s="54">
        <v>976</v>
      </c>
      <c r="C1760" s="54">
        <v>791</v>
      </c>
    </row>
    <row r="1761" spans="1:3" ht="15" x14ac:dyDescent="0.2">
      <c r="A1761" s="55"/>
      <c r="C1761" s="57"/>
    </row>
    <row r="1762" spans="1:3" ht="15.75" thickBot="1" x14ac:dyDescent="0.25">
      <c r="A1762" s="54">
        <v>977</v>
      </c>
      <c r="C1762" s="54">
        <v>792</v>
      </c>
    </row>
    <row r="1763" spans="1:3" ht="15" x14ac:dyDescent="0.2">
      <c r="A1763" s="55"/>
      <c r="C1763" s="57"/>
    </row>
    <row r="1764" spans="1:3" ht="15.75" thickBot="1" x14ac:dyDescent="0.25">
      <c r="A1764" s="54">
        <v>978</v>
      </c>
      <c r="C1764" s="54">
        <v>792</v>
      </c>
    </row>
    <row r="1765" spans="1:3" ht="15" x14ac:dyDescent="0.2">
      <c r="A1765" s="55"/>
      <c r="C1765" s="57"/>
    </row>
    <row r="1766" spans="1:3" ht="15.75" thickBot="1" x14ac:dyDescent="0.25">
      <c r="A1766" s="54">
        <v>979</v>
      </c>
      <c r="C1766" s="54">
        <v>793</v>
      </c>
    </row>
    <row r="1767" spans="1:3" ht="15" x14ac:dyDescent="0.2">
      <c r="A1767" s="55"/>
      <c r="C1767" s="57"/>
    </row>
    <row r="1768" spans="1:3" ht="15.75" thickBot="1" x14ac:dyDescent="0.25">
      <c r="A1768" s="54">
        <v>980</v>
      </c>
      <c r="C1768" s="54">
        <v>794</v>
      </c>
    </row>
    <row r="1769" spans="1:3" ht="15" x14ac:dyDescent="0.2">
      <c r="A1769" s="55"/>
      <c r="C1769" s="57"/>
    </row>
    <row r="1770" spans="1:3" ht="15.75" thickBot="1" x14ac:dyDescent="0.25">
      <c r="A1770" s="54">
        <v>981</v>
      </c>
      <c r="C1770" s="54">
        <v>795</v>
      </c>
    </row>
    <row r="1771" spans="1:3" ht="15" x14ac:dyDescent="0.2">
      <c r="A1771" s="55"/>
      <c r="C1771" s="57"/>
    </row>
    <row r="1772" spans="1:3" ht="15.75" thickBot="1" x14ac:dyDescent="0.25">
      <c r="A1772" s="54">
        <v>982</v>
      </c>
      <c r="C1772" s="54">
        <v>796</v>
      </c>
    </row>
    <row r="1773" spans="1:3" ht="15" x14ac:dyDescent="0.2">
      <c r="A1773" s="55"/>
      <c r="C1773" s="57"/>
    </row>
    <row r="1774" spans="1:3" ht="15.75" thickBot="1" x14ac:dyDescent="0.25">
      <c r="A1774" s="54">
        <v>983</v>
      </c>
      <c r="C1774" s="54">
        <v>796</v>
      </c>
    </row>
    <row r="1775" spans="1:3" ht="15" x14ac:dyDescent="0.2">
      <c r="A1775" s="55"/>
      <c r="C1775" s="57"/>
    </row>
    <row r="1776" spans="1:3" ht="15.75" thickBot="1" x14ac:dyDescent="0.25">
      <c r="A1776" s="54">
        <v>984</v>
      </c>
      <c r="C1776" s="54">
        <v>797</v>
      </c>
    </row>
    <row r="1777" spans="1:3" ht="15" x14ac:dyDescent="0.2">
      <c r="A1777" s="55"/>
      <c r="C1777" s="57"/>
    </row>
    <row r="1778" spans="1:3" ht="15.75" thickBot="1" x14ac:dyDescent="0.25">
      <c r="A1778" s="54">
        <v>985</v>
      </c>
      <c r="C1778" s="54">
        <v>798</v>
      </c>
    </row>
    <row r="1779" spans="1:3" ht="15" x14ac:dyDescent="0.2">
      <c r="A1779" s="55"/>
      <c r="C1779" s="57"/>
    </row>
    <row r="1780" spans="1:3" ht="15.75" thickBot="1" x14ac:dyDescent="0.25">
      <c r="A1780" s="54">
        <v>986</v>
      </c>
      <c r="C1780" s="54">
        <v>799</v>
      </c>
    </row>
    <row r="1781" spans="1:3" ht="15" x14ac:dyDescent="0.2">
      <c r="A1781" s="55"/>
      <c r="C1781" s="57"/>
    </row>
    <row r="1782" spans="1:3" ht="15.75" thickBot="1" x14ac:dyDescent="0.25">
      <c r="A1782" s="54">
        <v>987</v>
      </c>
      <c r="C1782" s="54">
        <v>800</v>
      </c>
    </row>
    <row r="1783" spans="1:3" ht="15" x14ac:dyDescent="0.2">
      <c r="A1783" s="55"/>
      <c r="C1783" s="57"/>
    </row>
    <row r="1784" spans="1:3" ht="15.75" thickBot="1" x14ac:dyDescent="0.25">
      <c r="A1784" s="54">
        <v>988</v>
      </c>
      <c r="C1784" s="54">
        <v>800</v>
      </c>
    </row>
    <row r="1785" spans="1:3" ht="15" x14ac:dyDescent="0.2">
      <c r="A1785" s="55"/>
      <c r="C1785" s="57"/>
    </row>
    <row r="1786" spans="1:3" ht="15.75" thickBot="1" x14ac:dyDescent="0.25">
      <c r="A1786" s="54">
        <v>989</v>
      </c>
      <c r="C1786" s="54">
        <v>801</v>
      </c>
    </row>
    <row r="1787" spans="1:3" ht="15" x14ac:dyDescent="0.2">
      <c r="A1787" s="55"/>
      <c r="C1787" s="57"/>
    </row>
    <row r="1788" spans="1:3" ht="15.75" thickBot="1" x14ac:dyDescent="0.25">
      <c r="A1788" s="54">
        <v>990</v>
      </c>
      <c r="C1788" s="54">
        <v>802</v>
      </c>
    </row>
    <row r="1789" spans="1:3" ht="15" x14ac:dyDescent="0.2">
      <c r="A1789" s="55"/>
      <c r="C1789" s="57"/>
    </row>
    <row r="1790" spans="1:3" ht="15.75" thickBot="1" x14ac:dyDescent="0.25">
      <c r="A1790" s="54">
        <v>991</v>
      </c>
      <c r="C1790" s="54">
        <v>803</v>
      </c>
    </row>
    <row r="1791" spans="1:3" ht="15" x14ac:dyDescent="0.2">
      <c r="A1791" s="55"/>
      <c r="C1791" s="57"/>
    </row>
    <row r="1792" spans="1:3" ht="15.75" thickBot="1" x14ac:dyDescent="0.25">
      <c r="A1792" s="54">
        <v>992</v>
      </c>
      <c r="C1792" s="54">
        <v>804</v>
      </c>
    </row>
    <row r="1793" spans="1:3" ht="15" x14ac:dyDescent="0.2">
      <c r="A1793" s="55"/>
      <c r="C1793" s="57"/>
    </row>
    <row r="1794" spans="1:3" ht="15.75" thickBot="1" x14ac:dyDescent="0.25">
      <c r="A1794" s="54">
        <v>993</v>
      </c>
      <c r="C1794" s="54">
        <v>804</v>
      </c>
    </row>
    <row r="1795" spans="1:3" ht="15" x14ac:dyDescent="0.2">
      <c r="A1795" s="55"/>
      <c r="C1795" s="57"/>
    </row>
    <row r="1796" spans="1:3" ht="15.75" thickBot="1" x14ac:dyDescent="0.25">
      <c r="A1796" s="54">
        <v>994</v>
      </c>
      <c r="C1796" s="54">
        <v>805</v>
      </c>
    </row>
    <row r="1797" spans="1:3" ht="15" x14ac:dyDescent="0.2">
      <c r="A1797" s="55"/>
      <c r="C1797" s="57"/>
    </row>
    <row r="1798" spans="1:3" ht="15.75" thickBot="1" x14ac:dyDescent="0.25">
      <c r="A1798" s="54">
        <v>995</v>
      </c>
      <c r="C1798" s="54">
        <v>806</v>
      </c>
    </row>
    <row r="1799" spans="1:3" ht="15" x14ac:dyDescent="0.2">
      <c r="A1799" s="55"/>
      <c r="C1799" s="57"/>
    </row>
    <row r="1800" spans="1:3" ht="15.75" thickBot="1" x14ac:dyDescent="0.25">
      <c r="A1800" s="54">
        <v>996</v>
      </c>
      <c r="C1800" s="54">
        <v>807</v>
      </c>
    </row>
    <row r="1801" spans="1:3" ht="15" x14ac:dyDescent="0.2">
      <c r="A1801" s="55"/>
      <c r="C1801" s="57"/>
    </row>
    <row r="1802" spans="1:3" ht="15.75" thickBot="1" x14ac:dyDescent="0.25">
      <c r="A1802" s="54">
        <v>997</v>
      </c>
      <c r="C1802" s="54">
        <v>807</v>
      </c>
    </row>
    <row r="1803" spans="1:3" ht="15" x14ac:dyDescent="0.2">
      <c r="A1803" s="55"/>
      <c r="C1803" s="57"/>
    </row>
    <row r="1804" spans="1:3" ht="15.75" thickBot="1" x14ac:dyDescent="0.25">
      <c r="A1804" s="54">
        <v>998</v>
      </c>
      <c r="C1804" s="54">
        <v>808</v>
      </c>
    </row>
    <row r="1805" spans="1:3" ht="15" x14ac:dyDescent="0.2">
      <c r="A1805" s="55"/>
      <c r="C1805" s="57"/>
    </row>
    <row r="1806" spans="1:3" ht="15.75" thickBot="1" x14ac:dyDescent="0.25">
      <c r="A1806" s="54">
        <v>999</v>
      </c>
      <c r="C1806" s="54">
        <v>808</v>
      </c>
    </row>
    <row r="1807" spans="1:3" ht="15" x14ac:dyDescent="0.2">
      <c r="A1807" s="55"/>
      <c r="C1807" s="57"/>
    </row>
    <row r="1808" spans="1:3" ht="15.75" thickBot="1" x14ac:dyDescent="0.25">
      <c r="A1808" s="54" t="s">
        <v>204</v>
      </c>
      <c r="C1808" s="54">
        <v>809</v>
      </c>
    </row>
    <row r="1809" spans="1:3" ht="15" x14ac:dyDescent="0.2">
      <c r="A1809" s="55"/>
      <c r="C1809" s="57"/>
    </row>
    <row r="1810" spans="1:3" ht="15.75" thickBot="1" x14ac:dyDescent="0.25">
      <c r="A1810" s="54" t="s">
        <v>205</v>
      </c>
      <c r="C1810" s="54">
        <v>810</v>
      </c>
    </row>
    <row r="1811" spans="1:3" ht="15" x14ac:dyDescent="0.2">
      <c r="A1811" s="55"/>
      <c r="C1811" s="57"/>
    </row>
    <row r="1812" spans="1:3" ht="15.75" thickBot="1" x14ac:dyDescent="0.25">
      <c r="A1812" s="54" t="s">
        <v>206</v>
      </c>
      <c r="C1812" s="54">
        <v>811</v>
      </c>
    </row>
    <row r="1813" spans="1:3" ht="15" x14ac:dyDescent="0.2">
      <c r="A1813" s="55"/>
      <c r="C1813" s="57"/>
    </row>
    <row r="1814" spans="1:3" ht="15.75" thickBot="1" x14ac:dyDescent="0.25">
      <c r="A1814" s="54" t="s">
        <v>207</v>
      </c>
      <c r="C1814" s="54">
        <v>811</v>
      </c>
    </row>
    <row r="1815" spans="1:3" ht="15" x14ac:dyDescent="0.2">
      <c r="A1815" s="55"/>
      <c r="C1815" s="57"/>
    </row>
    <row r="1816" spans="1:3" ht="15.75" thickBot="1" x14ac:dyDescent="0.25">
      <c r="A1816" s="54" t="s">
        <v>208</v>
      </c>
      <c r="C1816" s="54">
        <v>812</v>
      </c>
    </row>
    <row r="1817" spans="1:3" ht="15" x14ac:dyDescent="0.2">
      <c r="A1817" s="55"/>
      <c r="C1817" s="57"/>
    </row>
    <row r="1818" spans="1:3" ht="15.75" thickBot="1" x14ac:dyDescent="0.25">
      <c r="A1818" s="54" t="s">
        <v>209</v>
      </c>
      <c r="C1818" s="54">
        <v>813</v>
      </c>
    </row>
    <row r="1819" spans="1:3" ht="15" x14ac:dyDescent="0.2">
      <c r="A1819" s="55"/>
      <c r="C1819" s="57"/>
    </row>
    <row r="1820" spans="1:3" ht="15.75" thickBot="1" x14ac:dyDescent="0.25">
      <c r="A1820" s="54" t="s">
        <v>210</v>
      </c>
      <c r="C1820" s="54">
        <v>814</v>
      </c>
    </row>
    <row r="1821" spans="1:3" ht="15" x14ac:dyDescent="0.2">
      <c r="A1821" s="55"/>
      <c r="C1821" s="57"/>
    </row>
    <row r="1822" spans="1:3" ht="15.75" thickBot="1" x14ac:dyDescent="0.25">
      <c r="A1822" s="54" t="s">
        <v>211</v>
      </c>
      <c r="C1822" s="54">
        <v>814</v>
      </c>
    </row>
    <row r="1823" spans="1:3" ht="15" x14ac:dyDescent="0.2">
      <c r="A1823" s="55"/>
      <c r="C1823" s="57"/>
    </row>
    <row r="1824" spans="1:3" ht="15.75" thickBot="1" x14ac:dyDescent="0.25">
      <c r="A1824" s="54" t="s">
        <v>212</v>
      </c>
      <c r="C1824" s="54">
        <v>815</v>
      </c>
    </row>
    <row r="1825" spans="1:3" ht="15" x14ac:dyDescent="0.2">
      <c r="A1825" s="55"/>
      <c r="C1825" s="57"/>
    </row>
    <row r="1826" spans="1:3" ht="15.75" thickBot="1" x14ac:dyDescent="0.25">
      <c r="A1826" s="54" t="s">
        <v>213</v>
      </c>
      <c r="C1826" s="54">
        <v>816</v>
      </c>
    </row>
    <row r="1827" spans="1:3" ht="15" x14ac:dyDescent="0.2">
      <c r="A1827" s="55"/>
      <c r="C1827" s="57"/>
    </row>
    <row r="1828" spans="1:3" ht="15.75" thickBot="1" x14ac:dyDescent="0.25">
      <c r="A1828" s="54" t="s">
        <v>214</v>
      </c>
      <c r="C1828" s="54">
        <v>817</v>
      </c>
    </row>
    <row r="1829" spans="1:3" ht="15" x14ac:dyDescent="0.2">
      <c r="A1829" s="55"/>
      <c r="C1829" s="57"/>
    </row>
    <row r="1830" spans="1:3" ht="15.75" thickBot="1" x14ac:dyDescent="0.25">
      <c r="A1830" s="54" t="s">
        <v>215</v>
      </c>
      <c r="C1830" s="54">
        <v>817</v>
      </c>
    </row>
    <row r="1831" spans="1:3" ht="15" x14ac:dyDescent="0.2">
      <c r="A1831" s="55"/>
      <c r="C1831" s="57"/>
    </row>
    <row r="1832" spans="1:3" ht="15.75" thickBot="1" x14ac:dyDescent="0.25">
      <c r="A1832" s="54" t="s">
        <v>216</v>
      </c>
      <c r="C1832" s="54">
        <v>818</v>
      </c>
    </row>
    <row r="1833" spans="1:3" ht="15" x14ac:dyDescent="0.2">
      <c r="A1833" s="55"/>
      <c r="C1833" s="57"/>
    </row>
    <row r="1834" spans="1:3" ht="15.75" thickBot="1" x14ac:dyDescent="0.25">
      <c r="A1834" s="54" t="s">
        <v>217</v>
      </c>
      <c r="C1834" s="54">
        <v>819</v>
      </c>
    </row>
    <row r="1835" spans="1:3" ht="15" x14ac:dyDescent="0.2">
      <c r="A1835" s="55"/>
      <c r="C1835" s="57"/>
    </row>
    <row r="1836" spans="1:3" ht="15.75" thickBot="1" x14ac:dyDescent="0.25">
      <c r="A1836" s="54" t="s">
        <v>218</v>
      </c>
      <c r="C1836" s="54">
        <v>820</v>
      </c>
    </row>
    <row r="1837" spans="1:3" ht="15" x14ac:dyDescent="0.2">
      <c r="A1837" s="55"/>
      <c r="C1837" s="57"/>
    </row>
    <row r="1838" spans="1:3" ht="15.75" thickBot="1" x14ac:dyDescent="0.25">
      <c r="A1838" s="54" t="s">
        <v>219</v>
      </c>
      <c r="C1838" s="54">
        <v>821</v>
      </c>
    </row>
    <row r="1839" spans="1:3" x14ac:dyDescent="0.2">
      <c r="A1839" s="104"/>
      <c r="B1839" s="104"/>
      <c r="C1839" s="104"/>
    </row>
    <row r="1840" spans="1:3" ht="15.75" customHeight="1" x14ac:dyDescent="0.2">
      <c r="A1840" s="106" t="s">
        <v>309</v>
      </c>
      <c r="B1840" s="106"/>
      <c r="C1840" s="106">
        <v>881</v>
      </c>
    </row>
    <row r="1841" spans="1:3" ht="15.75" customHeight="1" x14ac:dyDescent="0.2">
      <c r="A1841" s="106" t="s">
        <v>238</v>
      </c>
      <c r="B1841" s="106"/>
      <c r="C1841" s="106">
        <v>916</v>
      </c>
    </row>
    <row r="1842" spans="1:3" ht="15.75" customHeight="1" x14ac:dyDescent="0.2">
      <c r="A1842" s="106" t="s">
        <v>239</v>
      </c>
      <c r="B1842" s="106"/>
      <c r="C1842" s="106">
        <v>963</v>
      </c>
    </row>
    <row r="1843" spans="1:3" ht="15.75" customHeight="1" x14ac:dyDescent="0.2">
      <c r="A1843" s="106" t="s">
        <v>310</v>
      </c>
      <c r="B1843" s="106"/>
      <c r="C1843" s="106">
        <v>963</v>
      </c>
    </row>
    <row r="1844" spans="1:3" ht="15.75" customHeight="1" x14ac:dyDescent="0.2">
      <c r="A1844" s="106" t="s">
        <v>240</v>
      </c>
      <c r="B1844" s="106"/>
      <c r="C1844" s="106">
        <v>1004</v>
      </c>
    </row>
    <row r="1845" spans="1:3" ht="15.75" customHeight="1" x14ac:dyDescent="0.2">
      <c r="A1845" s="106" t="s">
        <v>241</v>
      </c>
      <c r="B1845" s="106"/>
      <c r="C1845" s="106">
        <v>1058</v>
      </c>
    </row>
    <row r="1846" spans="1:3" ht="15.75" customHeight="1" x14ac:dyDescent="0.2">
      <c r="A1846" s="104"/>
      <c r="B1846" s="104"/>
      <c r="C1846" s="104"/>
    </row>
    <row r="1847" spans="1:3" ht="15.75" customHeight="1" x14ac:dyDescent="0.2">
      <c r="A1847" s="104"/>
      <c r="B1847" s="104"/>
      <c r="C1847" s="104"/>
    </row>
    <row r="1848" spans="1:3" ht="15.75" customHeight="1" x14ac:dyDescent="0.2">
      <c r="A1848" s="104"/>
      <c r="B1848" s="104"/>
      <c r="C1848" s="104"/>
    </row>
    <row r="1849" spans="1:3" x14ac:dyDescent="0.2">
      <c r="A1849" s="104"/>
      <c r="B1849" s="104"/>
      <c r="C1849" s="104"/>
    </row>
    <row r="1850" spans="1:3" x14ac:dyDescent="0.2">
      <c r="A1850" s="104"/>
      <c r="B1850" s="104"/>
      <c r="C1850" s="104"/>
    </row>
    <row r="1851" spans="1:3" x14ac:dyDescent="0.2">
      <c r="A1851" s="104"/>
      <c r="B1851" s="104"/>
      <c r="C1851" s="104"/>
    </row>
    <row r="1852" spans="1:3" x14ac:dyDescent="0.2">
      <c r="A1852" s="104"/>
      <c r="B1852" s="104"/>
      <c r="C1852" s="104"/>
    </row>
    <row r="1853" spans="1:3" x14ac:dyDescent="0.2">
      <c r="A1853" s="104"/>
      <c r="B1853" s="104"/>
      <c r="C1853" s="104"/>
    </row>
    <row r="1854" spans="1:3" x14ac:dyDescent="0.2">
      <c r="A1854" s="104"/>
      <c r="B1854" s="104"/>
      <c r="C1854" s="104"/>
    </row>
    <row r="1855" spans="1:3" x14ac:dyDescent="0.2">
      <c r="A1855" s="104"/>
      <c r="B1855" s="104"/>
      <c r="C1855" s="104"/>
    </row>
    <row r="1856" spans="1:3" x14ac:dyDescent="0.2">
      <c r="A1856" s="104"/>
      <c r="B1856" s="104"/>
      <c r="C1856" s="104"/>
    </row>
    <row r="1857" spans="1:3" x14ac:dyDescent="0.2">
      <c r="A1857" s="104"/>
      <c r="B1857" s="104"/>
      <c r="C1857" s="104"/>
    </row>
    <row r="1858" spans="1:3" x14ac:dyDescent="0.2">
      <c r="A1858" s="104"/>
      <c r="B1858" s="104"/>
      <c r="C1858" s="104"/>
    </row>
    <row r="1859" spans="1:3" x14ac:dyDescent="0.2">
      <c r="A1859" s="104"/>
      <c r="B1859" s="104"/>
      <c r="C1859" s="104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 enableFormatConditionsCalculation="0">
    <tabColor rgb="FF00FFFF"/>
  </sheetPr>
  <dimension ref="A1:I20"/>
  <sheetViews>
    <sheetView showGridLines="0" zoomScale="90" zoomScaleNormal="90" workbookViewId="0">
      <selection activeCell="B59" sqref="B59"/>
    </sheetView>
  </sheetViews>
  <sheetFormatPr baseColWidth="10" defaultRowHeight="12.75" x14ac:dyDescent="0.2"/>
  <cols>
    <col min="1" max="16384" width="11.42578125" style="50"/>
  </cols>
  <sheetData>
    <row r="1" spans="1:9" x14ac:dyDescent="0.2">
      <c r="A1" s="13" t="s">
        <v>82</v>
      </c>
      <c r="B1" s="13"/>
      <c r="C1" s="13"/>
      <c r="D1" s="13"/>
      <c r="E1" s="13"/>
      <c r="F1" s="13"/>
      <c r="I1" s="15" t="s">
        <v>159</v>
      </c>
    </row>
    <row r="2" spans="1:9" x14ac:dyDescent="0.2">
      <c r="A2" s="13"/>
      <c r="B2" s="15" t="s">
        <v>50</v>
      </c>
      <c r="C2" s="15" t="s">
        <v>51</v>
      </c>
      <c r="D2" s="15" t="s">
        <v>52</v>
      </c>
      <c r="E2" s="15" t="s">
        <v>53</v>
      </c>
      <c r="F2" s="15" t="s">
        <v>52</v>
      </c>
    </row>
    <row r="3" spans="1:9" x14ac:dyDescent="0.2">
      <c r="A3" s="13"/>
      <c r="B3" s="13"/>
      <c r="C3" s="13"/>
      <c r="D3" s="15" t="s">
        <v>55</v>
      </c>
      <c r="E3" s="15" t="s">
        <v>56</v>
      </c>
      <c r="F3" s="15" t="s">
        <v>57</v>
      </c>
    </row>
    <row r="4" spans="1:9" x14ac:dyDescent="0.2">
      <c r="A4" s="13"/>
      <c r="B4" s="13"/>
      <c r="C4" s="13"/>
      <c r="D4" s="14"/>
      <c r="E4" s="13"/>
      <c r="F4" s="14"/>
    </row>
    <row r="5" spans="1:9" x14ac:dyDescent="0.2">
      <c r="A5" s="13"/>
      <c r="B5" s="15">
        <v>1</v>
      </c>
      <c r="C5" s="15" t="s">
        <v>61</v>
      </c>
      <c r="D5" s="15">
        <f>LOOKUP(F5,'IB-IM'!A:A,'IB-IM'!C:C)</f>
        <v>506</v>
      </c>
      <c r="E5" s="25">
        <f>TRUNC(ROUND(taux!$D$39*D5,2)/12*100)/100</f>
        <v>2342.92</v>
      </c>
      <c r="F5" s="15">
        <v>601</v>
      </c>
    </row>
    <row r="6" spans="1:9" x14ac:dyDescent="0.2">
      <c r="A6" s="13"/>
      <c r="B6" s="15">
        <v>2</v>
      </c>
      <c r="C6" s="15" t="s">
        <v>61</v>
      </c>
      <c r="D6" s="15">
        <f>LOOKUP(F6,'IB-IM'!A:A,'IB-IM'!C:C)</f>
        <v>538</v>
      </c>
      <c r="E6" s="25">
        <f>TRUNC(ROUND(taux!$D$39*D6,2)/12*100)/100</f>
        <v>2491.09</v>
      </c>
      <c r="F6" s="15">
        <v>643</v>
      </c>
    </row>
    <row r="7" spans="1:9" x14ac:dyDescent="0.2">
      <c r="A7" s="13"/>
      <c r="B7" s="15">
        <v>3</v>
      </c>
      <c r="C7" s="15" t="s">
        <v>61</v>
      </c>
      <c r="D7" s="15">
        <f>LOOKUP(F7,'IB-IM'!A:A,'IB-IM'!C:C)</f>
        <v>570</v>
      </c>
      <c r="E7" s="25">
        <f>TRUNC(ROUND(taux!$D$39*D7,2)/12*100)/100</f>
        <v>2639.26</v>
      </c>
      <c r="F7" s="15">
        <v>685</v>
      </c>
    </row>
    <row r="8" spans="1:9" x14ac:dyDescent="0.2">
      <c r="A8" s="13"/>
      <c r="B8" s="15">
        <v>4</v>
      </c>
      <c r="C8" s="15" t="s">
        <v>62</v>
      </c>
      <c r="D8" s="15">
        <f>LOOKUP(F8,'IB-IM'!A:A,'IB-IM'!C:C)</f>
        <v>600</v>
      </c>
      <c r="E8" s="25">
        <f>TRUNC(ROUND(taux!$D$39*D8,2)/12*100)/100</f>
        <v>2778.17</v>
      </c>
      <c r="F8" s="15">
        <v>725</v>
      </c>
    </row>
    <row r="9" spans="1:9" x14ac:dyDescent="0.2">
      <c r="A9" s="13"/>
      <c r="B9" s="15">
        <v>5</v>
      </c>
      <c r="C9" s="15" t="s">
        <v>62</v>
      </c>
      <c r="D9" s="15">
        <f>LOOKUP(F9,'IB-IM'!A:A,'IB-IM'!C:C)</f>
        <v>638</v>
      </c>
      <c r="E9" s="25">
        <f>TRUNC(ROUND(taux!$D$39*D9,2)/12*100)/100</f>
        <v>2954.12</v>
      </c>
      <c r="F9" s="15">
        <v>775</v>
      </c>
    </row>
    <row r="10" spans="1:9" x14ac:dyDescent="0.2">
      <c r="A10" s="13"/>
      <c r="B10" s="15">
        <v>6</v>
      </c>
      <c r="C10" s="15"/>
      <c r="D10" s="15">
        <f>LOOKUP(F10,'IB-IM'!A:A,'IB-IM'!C:C)</f>
        <v>672</v>
      </c>
      <c r="E10" s="25">
        <f>TRUNC(ROUND(taux!$D$39*D10,2)/12*100)/100</f>
        <v>3111.55</v>
      </c>
      <c r="F10" s="15">
        <v>820</v>
      </c>
    </row>
    <row r="11" spans="1:9" x14ac:dyDescent="0.2">
      <c r="A11" s="13"/>
      <c r="B11" s="13"/>
      <c r="C11" s="13"/>
      <c r="D11" s="13"/>
      <c r="E11" s="13"/>
      <c r="F11" s="13"/>
    </row>
    <row r="12" spans="1:9" x14ac:dyDescent="0.2">
      <c r="A12" s="13"/>
      <c r="B12" s="13"/>
      <c r="C12" s="13"/>
      <c r="D12" s="13"/>
      <c r="E12" s="13"/>
      <c r="F12" s="13"/>
    </row>
    <row r="13" spans="1:9" x14ac:dyDescent="0.2">
      <c r="A13" s="13" t="s">
        <v>83</v>
      </c>
      <c r="B13" s="13"/>
      <c r="C13" s="13"/>
      <c r="D13" s="13"/>
      <c r="E13" s="13"/>
      <c r="F13" s="13"/>
    </row>
    <row r="14" spans="1:9" x14ac:dyDescent="0.2">
      <c r="A14" s="13"/>
      <c r="B14" s="15" t="s">
        <v>50</v>
      </c>
      <c r="C14" s="15" t="s">
        <v>51</v>
      </c>
      <c r="D14" s="15" t="s">
        <v>52</v>
      </c>
      <c r="E14" s="15" t="s">
        <v>53</v>
      </c>
      <c r="F14" s="15" t="s">
        <v>52</v>
      </c>
    </row>
    <row r="15" spans="1:9" x14ac:dyDescent="0.2">
      <c r="A15" s="13"/>
      <c r="B15" s="13"/>
      <c r="C15" s="13"/>
      <c r="D15" s="15" t="s">
        <v>55</v>
      </c>
      <c r="E15" s="15" t="s">
        <v>56</v>
      </c>
      <c r="F15" s="15" t="s">
        <v>57</v>
      </c>
    </row>
    <row r="16" spans="1:9" x14ac:dyDescent="0.2">
      <c r="A16" s="13"/>
      <c r="B16" s="13"/>
      <c r="C16" s="13"/>
      <c r="D16" s="14"/>
      <c r="E16" s="13"/>
      <c r="F16" s="14"/>
    </row>
    <row r="17" spans="1:6" x14ac:dyDescent="0.2">
      <c r="A17" s="13"/>
      <c r="B17" s="15">
        <v>1</v>
      </c>
      <c r="C17" s="15" t="s">
        <v>61</v>
      </c>
      <c r="D17" s="15">
        <f>LOOKUP(F17,'IB-IM'!A:A,'IB-IM'!C:C)</f>
        <v>619</v>
      </c>
      <c r="E17" s="25">
        <f>TRUNC(ROUND(taux!$D$39*D17,2)/12*100)/100</f>
        <v>2866.15</v>
      </c>
      <c r="F17" s="15">
        <v>750</v>
      </c>
    </row>
    <row r="18" spans="1:6" x14ac:dyDescent="0.2">
      <c r="A18" s="13"/>
      <c r="B18" s="15">
        <v>2</v>
      </c>
      <c r="C18" s="15" t="s">
        <v>61</v>
      </c>
      <c r="D18" s="15">
        <f>LOOKUP(F18,'IB-IM'!A:A,'IB-IM'!C:C)</f>
        <v>657</v>
      </c>
      <c r="E18" s="25">
        <f>TRUNC(ROUND(taux!$D$39*D18,2)/12*100)/100</f>
        <v>3042.1</v>
      </c>
      <c r="F18" s="15">
        <v>800</v>
      </c>
    </row>
    <row r="19" spans="1:6" x14ac:dyDescent="0.2">
      <c r="A19" s="13"/>
      <c r="B19" s="15">
        <v>3</v>
      </c>
      <c r="C19" s="15" t="s">
        <v>61</v>
      </c>
      <c r="D19" s="15">
        <f>LOOKUP(F19,'IB-IM'!A:A,'IB-IM'!C:C)</f>
        <v>695</v>
      </c>
      <c r="E19" s="25">
        <f>TRUNC(ROUND(taux!$D$39*D19,2)/12*100)/100</f>
        <v>3218.05</v>
      </c>
      <c r="F19" s="15">
        <v>850</v>
      </c>
    </row>
    <row r="20" spans="1:6" x14ac:dyDescent="0.2">
      <c r="A20" s="13"/>
      <c r="B20" s="15">
        <v>4</v>
      </c>
      <c r="C20" s="15"/>
      <c r="D20" s="15">
        <f>LOOKUP(F20,'IB-IM'!A:A,'IB-IM'!C:C)</f>
        <v>734</v>
      </c>
      <c r="E20" s="25">
        <f>TRUNC(ROUND(taux!$D$39*D20,2)/12*100)/100</f>
        <v>3398.63</v>
      </c>
      <c r="F20" s="15">
        <v>901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showGridLines="0" zoomScale="110" zoomScaleNormal="11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L55" sqref="L55"/>
    </sheetView>
  </sheetViews>
  <sheetFormatPr baseColWidth="10" defaultRowHeight="11.25" x14ac:dyDescent="0.2"/>
  <cols>
    <col min="1" max="1" width="10.85546875" style="183" bestFit="1" customWidth="1"/>
    <col min="2" max="2" width="10.85546875" style="183" customWidth="1"/>
    <col min="3" max="3" width="8.7109375" style="183" bestFit="1" customWidth="1"/>
    <col min="4" max="4" width="7.28515625" style="208" bestFit="1" customWidth="1"/>
    <col min="5" max="5" width="9" style="208" customWidth="1"/>
    <col min="6" max="7" width="2.28515625" style="209" customWidth="1"/>
    <col min="8" max="8" width="3.5703125" style="183" bestFit="1" customWidth="1"/>
    <col min="9" max="9" width="4.140625" style="183" bestFit="1" customWidth="1"/>
    <col min="10" max="10" width="4.42578125" style="183" bestFit="1" customWidth="1"/>
    <col min="11" max="11" width="9" style="208" bestFit="1" customWidth="1"/>
    <col min="12" max="13" width="2.28515625" style="209" customWidth="1"/>
    <col min="14" max="14" width="3.5703125" style="183" bestFit="1" customWidth="1"/>
    <col min="15" max="15" width="4.140625" style="183" bestFit="1" customWidth="1"/>
    <col min="16" max="16" width="4.42578125" style="183" bestFit="1" customWidth="1"/>
    <col min="17" max="17" width="9" style="210" bestFit="1" customWidth="1"/>
    <col min="18" max="19" width="2.28515625" style="209" customWidth="1"/>
    <col min="20" max="20" width="3.5703125" style="183" bestFit="1" customWidth="1"/>
    <col min="21" max="21" width="4.140625" style="183" bestFit="1" customWidth="1"/>
    <col min="22" max="22" width="4.42578125" style="183" bestFit="1" customWidth="1"/>
    <col min="23" max="23" width="9" style="210" bestFit="1" customWidth="1"/>
    <col min="24" max="24" width="2.28515625" style="209" hidden="1" customWidth="1"/>
    <col min="25" max="25" width="3.5703125" style="183" bestFit="1" customWidth="1"/>
    <col min="26" max="26" width="4.140625" style="183" bestFit="1" customWidth="1"/>
    <col min="27" max="27" width="4.42578125" style="183" bestFit="1" customWidth="1"/>
    <col min="28" max="28" width="9" style="210" bestFit="1" customWidth="1"/>
    <col min="29" max="29" width="17.7109375" style="183" customWidth="1"/>
    <col min="30" max="31" width="11.42578125" style="183"/>
    <col min="32" max="32" width="16.42578125" style="183" customWidth="1"/>
    <col min="33" max="16384" width="11.42578125" style="183"/>
  </cols>
  <sheetData>
    <row r="1" spans="1:32" s="177" customFormat="1" ht="11.25" customHeight="1" x14ac:dyDescent="0.2">
      <c r="A1" s="175" t="s">
        <v>338</v>
      </c>
      <c r="B1" s="226">
        <v>41671</v>
      </c>
      <c r="C1" s="299">
        <v>41671</v>
      </c>
      <c r="D1" s="300"/>
      <c r="E1" s="231"/>
      <c r="F1" s="176"/>
      <c r="G1" s="238"/>
      <c r="H1" s="287" t="s">
        <v>329</v>
      </c>
      <c r="I1" s="288"/>
      <c r="J1" s="288"/>
      <c r="K1" s="289"/>
      <c r="L1" s="176"/>
      <c r="M1" s="238"/>
      <c r="N1" s="290" t="s">
        <v>330</v>
      </c>
      <c r="O1" s="291"/>
      <c r="P1" s="291"/>
      <c r="Q1" s="292"/>
      <c r="R1" s="176"/>
      <c r="S1" s="238"/>
      <c r="T1" s="290" t="s">
        <v>331</v>
      </c>
      <c r="U1" s="291"/>
      <c r="V1" s="291"/>
      <c r="W1" s="292"/>
      <c r="X1" s="176"/>
      <c r="Y1" s="290" t="s">
        <v>332</v>
      </c>
      <c r="Z1" s="291"/>
      <c r="AA1" s="291"/>
      <c r="AB1" s="292"/>
      <c r="AC1" s="228"/>
      <c r="AE1" s="229"/>
    </row>
    <row r="2" spans="1:32" s="178" customFormat="1" ht="23.25" thickBot="1" x14ac:dyDescent="0.25">
      <c r="A2" s="211" t="s">
        <v>339</v>
      </c>
      <c r="B2" s="211"/>
      <c r="C2" s="211" t="s">
        <v>340</v>
      </c>
      <c r="D2" s="212" t="s">
        <v>333</v>
      </c>
      <c r="E2" s="232"/>
      <c r="F2" s="179"/>
      <c r="G2" s="227"/>
      <c r="H2" s="213" t="s">
        <v>334</v>
      </c>
      <c r="I2" s="211" t="s">
        <v>335</v>
      </c>
      <c r="J2" s="211" t="s">
        <v>336</v>
      </c>
      <c r="K2" s="222" t="s">
        <v>341</v>
      </c>
      <c r="L2" s="179"/>
      <c r="M2" s="227"/>
      <c r="N2" s="213" t="s">
        <v>334</v>
      </c>
      <c r="O2" s="211" t="s">
        <v>335</v>
      </c>
      <c r="P2" s="211" t="s">
        <v>336</v>
      </c>
      <c r="Q2" s="222" t="s">
        <v>341</v>
      </c>
      <c r="R2" s="179"/>
      <c r="S2" s="227"/>
      <c r="T2" s="213" t="s">
        <v>334</v>
      </c>
      <c r="U2" s="211" t="s">
        <v>335</v>
      </c>
      <c r="V2" s="211" t="s">
        <v>336</v>
      </c>
      <c r="W2" s="222" t="s">
        <v>341</v>
      </c>
      <c r="X2" s="180"/>
      <c r="Y2" s="213" t="s">
        <v>334</v>
      </c>
      <c r="Z2" s="211" t="s">
        <v>335</v>
      </c>
      <c r="AA2" s="211" t="s">
        <v>336</v>
      </c>
      <c r="AB2" s="222" t="s">
        <v>341</v>
      </c>
    </row>
    <row r="3" spans="1:32" ht="12" thickTop="1" x14ac:dyDescent="0.2">
      <c r="A3" s="301" t="s">
        <v>62</v>
      </c>
      <c r="B3" s="226">
        <v>41671</v>
      </c>
      <c r="C3" s="214">
        <v>40210</v>
      </c>
      <c r="D3" s="215">
        <v>48</v>
      </c>
      <c r="E3" s="233">
        <f>D3*30.5</f>
        <v>1464</v>
      </c>
      <c r="F3" s="182"/>
      <c r="G3" s="209">
        <f>E3*1/2</f>
        <v>732</v>
      </c>
      <c r="H3" s="186">
        <f>INT(D3*1/2/12)</f>
        <v>2</v>
      </c>
      <c r="I3" s="186">
        <f t="shared" ref="I3:I50" si="0">INT(D3*1/2-(H3*12))</f>
        <v>0</v>
      </c>
      <c r="J3" s="187">
        <f t="shared" ref="J3:J50" si="1">ROUND((D3*1/2-(H3*12)-I3)*30,0)</f>
        <v>0</v>
      </c>
      <c r="K3" s="241">
        <f>B3-G3</f>
        <v>40939</v>
      </c>
      <c r="L3" s="188"/>
      <c r="M3" s="239">
        <f>E3*3/4</f>
        <v>1098</v>
      </c>
      <c r="N3" s="186">
        <f>INT(D3*3/4/12)</f>
        <v>3</v>
      </c>
      <c r="O3" s="186">
        <f t="shared" ref="O3:O50" si="2">INT(D3*3/4-(N3*12))</f>
        <v>0</v>
      </c>
      <c r="P3" s="187">
        <f t="shared" ref="P3:P50" si="3">ROUND((D3*3/4-(N3*12)-O3)*30,0)</f>
        <v>0</v>
      </c>
      <c r="Q3" s="242">
        <f>B3-M3</f>
        <v>40573</v>
      </c>
      <c r="R3" s="182"/>
      <c r="S3" s="240">
        <f t="shared" ref="S3:S17" si="4">E3*2/3</f>
        <v>976</v>
      </c>
      <c r="T3" s="189">
        <f>INT(D3*2/3/12)</f>
        <v>2</v>
      </c>
      <c r="U3" s="189">
        <f>INT(D3*2/3-(T3*12))</f>
        <v>8</v>
      </c>
      <c r="V3" s="190">
        <f>ROUND((D3*2/3-(T3*12)-U3)*30,0)</f>
        <v>0</v>
      </c>
      <c r="W3" s="191"/>
      <c r="X3" s="192"/>
      <c r="Y3" s="189">
        <f>INT(D3*4/3/12)</f>
        <v>5</v>
      </c>
      <c r="Z3" s="189">
        <f>INT(D3*4/3-(Y3*12))</f>
        <v>4</v>
      </c>
      <c r="AA3" s="190">
        <f>ROUND((D3*4/3-(Y3*12)-Z3)*30,0)</f>
        <v>0</v>
      </c>
      <c r="AB3" s="193"/>
      <c r="AF3" s="230"/>
    </row>
    <row r="4" spans="1:32" x14ac:dyDescent="0.2">
      <c r="A4" s="301"/>
      <c r="B4" s="226">
        <v>41671</v>
      </c>
      <c r="C4" s="184">
        <v>40238</v>
      </c>
      <c r="D4" s="185">
        <v>47</v>
      </c>
      <c r="E4" s="234">
        <f t="shared" ref="E4:E50" si="5">D4*30.5</f>
        <v>1433.5</v>
      </c>
      <c r="F4" s="182"/>
      <c r="G4" s="209">
        <f t="shared" ref="G4:G50" si="6">E4*1/2</f>
        <v>716.75</v>
      </c>
      <c r="H4" s="194">
        <f t="shared" ref="H4:H50" si="7">INT(D4*1/2/12)</f>
        <v>1</v>
      </c>
      <c r="I4" s="194">
        <f t="shared" si="0"/>
        <v>11</v>
      </c>
      <c r="J4" s="195">
        <f t="shared" si="1"/>
        <v>15</v>
      </c>
      <c r="K4" s="241">
        <f t="shared" ref="K4:K50" si="8">B4-G4</f>
        <v>40954.25</v>
      </c>
      <c r="L4" s="182"/>
      <c r="M4" s="239">
        <f t="shared" ref="M4:M50" si="9">E4*3/4</f>
        <v>1075.125</v>
      </c>
      <c r="N4" s="194">
        <f t="shared" ref="N4:N50" si="10">INT(D4*3/4/12)</f>
        <v>2</v>
      </c>
      <c r="O4" s="194">
        <f t="shared" si="2"/>
        <v>11</v>
      </c>
      <c r="P4" s="195">
        <f t="shared" si="3"/>
        <v>8</v>
      </c>
      <c r="Q4" s="242">
        <f t="shared" ref="Q4:Q50" si="11">B4-M4</f>
        <v>40595.875</v>
      </c>
      <c r="R4" s="182"/>
      <c r="S4" s="240">
        <f t="shared" si="4"/>
        <v>955.66666666666663</v>
      </c>
      <c r="T4" s="189">
        <f t="shared" ref="T4:T50" si="12">INT(D4*2/3/12)</f>
        <v>2</v>
      </c>
      <c r="U4" s="189">
        <f t="shared" ref="U4:U50" si="13">INT(D4*2/3-(T4*12))</f>
        <v>7</v>
      </c>
      <c r="V4" s="190">
        <f t="shared" ref="V4:V50" si="14">ROUND((D4*2/3-(T4*12)-U4)*30,0)</f>
        <v>10</v>
      </c>
      <c r="W4" s="191"/>
      <c r="X4" s="192"/>
      <c r="Y4" s="189">
        <f t="shared" ref="Y4:Y50" si="15">INT(D4*4/3/12)</f>
        <v>5</v>
      </c>
      <c r="Z4" s="189">
        <f t="shared" ref="Z4:Z50" si="16">INT(D4*4/3-(Y4*12))</f>
        <v>2</v>
      </c>
      <c r="AA4" s="190">
        <f t="shared" ref="AA4:AA50" si="17">ROUND((D4*4/3-(Y4*12)-Z4)*30,0)</f>
        <v>20</v>
      </c>
      <c r="AB4" s="193"/>
      <c r="AF4" s="230"/>
    </row>
    <row r="5" spans="1:32" x14ac:dyDescent="0.2">
      <c r="A5" s="301"/>
      <c r="B5" s="226">
        <v>41671</v>
      </c>
      <c r="C5" s="184">
        <v>40269</v>
      </c>
      <c r="D5" s="185">
        <v>46</v>
      </c>
      <c r="E5" s="234">
        <f t="shared" si="5"/>
        <v>1403</v>
      </c>
      <c r="F5" s="182"/>
      <c r="G5" s="209">
        <f t="shared" si="6"/>
        <v>701.5</v>
      </c>
      <c r="H5" s="194">
        <f t="shared" si="7"/>
        <v>1</v>
      </c>
      <c r="I5" s="194">
        <f t="shared" si="0"/>
        <v>11</v>
      </c>
      <c r="J5" s="195">
        <f t="shared" si="1"/>
        <v>0</v>
      </c>
      <c r="K5" s="241">
        <f t="shared" si="8"/>
        <v>40969.5</v>
      </c>
      <c r="L5" s="182"/>
      <c r="M5" s="239">
        <f t="shared" si="9"/>
        <v>1052.25</v>
      </c>
      <c r="N5" s="194">
        <f t="shared" si="10"/>
        <v>2</v>
      </c>
      <c r="O5" s="194">
        <f t="shared" si="2"/>
        <v>10</v>
      </c>
      <c r="P5" s="195">
        <f t="shared" si="3"/>
        <v>15</v>
      </c>
      <c r="Q5" s="242">
        <f t="shared" si="11"/>
        <v>40618.75</v>
      </c>
      <c r="R5" s="182"/>
      <c r="S5" s="240">
        <f t="shared" si="4"/>
        <v>935.33333333333337</v>
      </c>
      <c r="T5" s="189">
        <f t="shared" si="12"/>
        <v>2</v>
      </c>
      <c r="U5" s="189">
        <f t="shared" si="13"/>
        <v>6</v>
      </c>
      <c r="V5" s="190">
        <f t="shared" si="14"/>
        <v>20</v>
      </c>
      <c r="W5" s="191"/>
      <c r="X5" s="192"/>
      <c r="Y5" s="189">
        <f t="shared" si="15"/>
        <v>5</v>
      </c>
      <c r="Z5" s="189">
        <f t="shared" si="16"/>
        <v>1</v>
      </c>
      <c r="AA5" s="190">
        <f t="shared" si="17"/>
        <v>10</v>
      </c>
      <c r="AB5" s="193"/>
      <c r="AF5" s="230"/>
    </row>
    <row r="6" spans="1:32" x14ac:dyDescent="0.2">
      <c r="A6" s="301"/>
      <c r="B6" s="226">
        <v>41671</v>
      </c>
      <c r="C6" s="184">
        <v>40299</v>
      </c>
      <c r="D6" s="185">
        <v>45</v>
      </c>
      <c r="E6" s="234">
        <f t="shared" si="5"/>
        <v>1372.5</v>
      </c>
      <c r="F6" s="182"/>
      <c r="G6" s="209">
        <f t="shared" si="6"/>
        <v>686.25</v>
      </c>
      <c r="H6" s="194">
        <f t="shared" si="7"/>
        <v>1</v>
      </c>
      <c r="I6" s="194">
        <f t="shared" si="0"/>
        <v>10</v>
      </c>
      <c r="J6" s="195">
        <f t="shared" si="1"/>
        <v>15</v>
      </c>
      <c r="K6" s="241">
        <f t="shared" si="8"/>
        <v>40984.75</v>
      </c>
      <c r="L6" s="182"/>
      <c r="M6" s="239">
        <f t="shared" si="9"/>
        <v>1029.375</v>
      </c>
      <c r="N6" s="194">
        <f t="shared" si="10"/>
        <v>2</v>
      </c>
      <c r="O6" s="194">
        <f t="shared" si="2"/>
        <v>9</v>
      </c>
      <c r="P6" s="195">
        <f t="shared" si="3"/>
        <v>23</v>
      </c>
      <c r="Q6" s="242">
        <f t="shared" si="11"/>
        <v>40641.625</v>
      </c>
      <c r="R6" s="182"/>
      <c r="S6" s="240">
        <f t="shared" si="4"/>
        <v>915</v>
      </c>
      <c r="T6" s="189">
        <f t="shared" si="12"/>
        <v>2</v>
      </c>
      <c r="U6" s="189">
        <f t="shared" si="13"/>
        <v>6</v>
      </c>
      <c r="V6" s="190">
        <f t="shared" si="14"/>
        <v>0</v>
      </c>
      <c r="W6" s="191"/>
      <c r="X6" s="192"/>
      <c r="Y6" s="189">
        <f t="shared" si="15"/>
        <v>5</v>
      </c>
      <c r="Z6" s="189">
        <f t="shared" si="16"/>
        <v>0</v>
      </c>
      <c r="AA6" s="190">
        <f t="shared" si="17"/>
        <v>0</v>
      </c>
      <c r="AB6" s="193"/>
      <c r="AF6" s="230"/>
    </row>
    <row r="7" spans="1:32" x14ac:dyDescent="0.2">
      <c r="A7" s="301"/>
      <c r="B7" s="226">
        <v>41671</v>
      </c>
      <c r="C7" s="184">
        <v>40330</v>
      </c>
      <c r="D7" s="185">
        <v>44</v>
      </c>
      <c r="E7" s="234">
        <f t="shared" si="5"/>
        <v>1342</v>
      </c>
      <c r="F7" s="182"/>
      <c r="G7" s="209">
        <f t="shared" si="6"/>
        <v>671</v>
      </c>
      <c r="H7" s="194">
        <f t="shared" si="7"/>
        <v>1</v>
      </c>
      <c r="I7" s="194">
        <f t="shared" si="0"/>
        <v>10</v>
      </c>
      <c r="J7" s="195">
        <f t="shared" si="1"/>
        <v>0</v>
      </c>
      <c r="K7" s="241">
        <f t="shared" si="8"/>
        <v>41000</v>
      </c>
      <c r="L7" s="182"/>
      <c r="M7" s="239">
        <f t="shared" si="9"/>
        <v>1006.5</v>
      </c>
      <c r="N7" s="194">
        <f t="shared" si="10"/>
        <v>2</v>
      </c>
      <c r="O7" s="194">
        <f t="shared" si="2"/>
        <v>9</v>
      </c>
      <c r="P7" s="195">
        <f t="shared" si="3"/>
        <v>0</v>
      </c>
      <c r="Q7" s="242">
        <f t="shared" si="11"/>
        <v>40664.5</v>
      </c>
      <c r="R7" s="182"/>
      <c r="S7" s="240">
        <f t="shared" si="4"/>
        <v>894.66666666666663</v>
      </c>
      <c r="T7" s="189">
        <f t="shared" si="12"/>
        <v>2</v>
      </c>
      <c r="U7" s="189">
        <f t="shared" si="13"/>
        <v>5</v>
      </c>
      <c r="V7" s="190">
        <f t="shared" si="14"/>
        <v>10</v>
      </c>
      <c r="W7" s="191"/>
      <c r="X7" s="192"/>
      <c r="Y7" s="189">
        <f t="shared" si="15"/>
        <v>4</v>
      </c>
      <c r="Z7" s="189">
        <f t="shared" si="16"/>
        <v>10</v>
      </c>
      <c r="AA7" s="190">
        <f t="shared" si="17"/>
        <v>20</v>
      </c>
      <c r="AB7" s="193"/>
      <c r="AC7" s="285" t="s">
        <v>342</v>
      </c>
      <c r="AF7" s="230"/>
    </row>
    <row r="8" spans="1:32" x14ac:dyDescent="0.2">
      <c r="A8" s="301"/>
      <c r="B8" s="226">
        <v>41671</v>
      </c>
      <c r="C8" s="184">
        <v>40360</v>
      </c>
      <c r="D8" s="185">
        <v>43</v>
      </c>
      <c r="E8" s="234">
        <f t="shared" si="5"/>
        <v>1311.5</v>
      </c>
      <c r="F8" s="182"/>
      <c r="G8" s="209">
        <f t="shared" si="6"/>
        <v>655.75</v>
      </c>
      <c r="H8" s="194">
        <f t="shared" si="7"/>
        <v>1</v>
      </c>
      <c r="I8" s="194">
        <f t="shared" si="0"/>
        <v>9</v>
      </c>
      <c r="J8" s="195">
        <f t="shared" si="1"/>
        <v>15</v>
      </c>
      <c r="K8" s="241">
        <f t="shared" si="8"/>
        <v>41015.25</v>
      </c>
      <c r="L8" s="182"/>
      <c r="M8" s="239">
        <f t="shared" si="9"/>
        <v>983.625</v>
      </c>
      <c r="N8" s="194">
        <f t="shared" si="10"/>
        <v>2</v>
      </c>
      <c r="O8" s="194">
        <f t="shared" si="2"/>
        <v>8</v>
      </c>
      <c r="P8" s="195">
        <f t="shared" si="3"/>
        <v>8</v>
      </c>
      <c r="Q8" s="242">
        <f t="shared" si="11"/>
        <v>40687.375</v>
      </c>
      <c r="R8" s="182"/>
      <c r="S8" s="240">
        <f t="shared" si="4"/>
        <v>874.33333333333337</v>
      </c>
      <c r="T8" s="189">
        <f t="shared" si="12"/>
        <v>2</v>
      </c>
      <c r="U8" s="189">
        <f t="shared" si="13"/>
        <v>4</v>
      </c>
      <c r="V8" s="190">
        <f t="shared" si="14"/>
        <v>20</v>
      </c>
      <c r="W8" s="191"/>
      <c r="X8" s="192"/>
      <c r="Y8" s="189">
        <f t="shared" si="15"/>
        <v>4</v>
      </c>
      <c r="Z8" s="189">
        <f t="shared" si="16"/>
        <v>9</v>
      </c>
      <c r="AA8" s="190">
        <f t="shared" si="17"/>
        <v>10</v>
      </c>
      <c r="AB8" s="193"/>
      <c r="AC8" s="285"/>
      <c r="AF8" s="230"/>
    </row>
    <row r="9" spans="1:32" x14ac:dyDescent="0.2">
      <c r="A9" s="301"/>
      <c r="B9" s="226">
        <v>41671</v>
      </c>
      <c r="C9" s="184">
        <v>40391</v>
      </c>
      <c r="D9" s="185">
        <v>42</v>
      </c>
      <c r="E9" s="234">
        <f t="shared" si="5"/>
        <v>1281</v>
      </c>
      <c r="F9" s="182"/>
      <c r="G9" s="209">
        <f t="shared" si="6"/>
        <v>640.5</v>
      </c>
      <c r="H9" s="194">
        <f t="shared" si="7"/>
        <v>1</v>
      </c>
      <c r="I9" s="194">
        <f t="shared" si="0"/>
        <v>9</v>
      </c>
      <c r="J9" s="195">
        <f t="shared" si="1"/>
        <v>0</v>
      </c>
      <c r="K9" s="241">
        <f t="shared" si="8"/>
        <v>41030.5</v>
      </c>
      <c r="L9" s="182"/>
      <c r="M9" s="239">
        <f t="shared" si="9"/>
        <v>960.75</v>
      </c>
      <c r="N9" s="194">
        <f t="shared" si="10"/>
        <v>2</v>
      </c>
      <c r="O9" s="194">
        <f t="shared" si="2"/>
        <v>7</v>
      </c>
      <c r="P9" s="195">
        <f t="shared" si="3"/>
        <v>15</v>
      </c>
      <c r="Q9" s="242">
        <f t="shared" si="11"/>
        <v>40710.25</v>
      </c>
      <c r="R9" s="182"/>
      <c r="S9" s="240">
        <f t="shared" si="4"/>
        <v>854</v>
      </c>
      <c r="T9" s="189">
        <f t="shared" si="12"/>
        <v>2</v>
      </c>
      <c r="U9" s="189">
        <f t="shared" si="13"/>
        <v>4</v>
      </c>
      <c r="V9" s="190">
        <f t="shared" si="14"/>
        <v>0</v>
      </c>
      <c r="W9" s="191"/>
      <c r="X9" s="192"/>
      <c r="Y9" s="189">
        <f t="shared" si="15"/>
        <v>4</v>
      </c>
      <c r="Z9" s="189">
        <f t="shared" si="16"/>
        <v>8</v>
      </c>
      <c r="AA9" s="190">
        <f t="shared" si="17"/>
        <v>0</v>
      </c>
      <c r="AB9" s="193"/>
      <c r="AC9" s="285"/>
      <c r="AF9" s="230"/>
    </row>
    <row r="10" spans="1:32" x14ac:dyDescent="0.2">
      <c r="A10" s="301"/>
      <c r="B10" s="226">
        <v>41671</v>
      </c>
      <c r="C10" s="184">
        <v>40422</v>
      </c>
      <c r="D10" s="185">
        <v>41</v>
      </c>
      <c r="E10" s="234">
        <f t="shared" si="5"/>
        <v>1250.5</v>
      </c>
      <c r="F10" s="182"/>
      <c r="G10" s="209">
        <f t="shared" si="6"/>
        <v>625.25</v>
      </c>
      <c r="H10" s="194">
        <f t="shared" si="7"/>
        <v>1</v>
      </c>
      <c r="I10" s="194">
        <f t="shared" si="0"/>
        <v>8</v>
      </c>
      <c r="J10" s="195">
        <f t="shared" si="1"/>
        <v>15</v>
      </c>
      <c r="K10" s="241">
        <f t="shared" si="8"/>
        <v>41045.75</v>
      </c>
      <c r="L10" s="182"/>
      <c r="M10" s="239">
        <f t="shared" si="9"/>
        <v>937.875</v>
      </c>
      <c r="N10" s="194">
        <f t="shared" si="10"/>
        <v>2</v>
      </c>
      <c r="O10" s="194">
        <f t="shared" si="2"/>
        <v>6</v>
      </c>
      <c r="P10" s="195">
        <f t="shared" si="3"/>
        <v>23</v>
      </c>
      <c r="Q10" s="242">
        <f t="shared" si="11"/>
        <v>40733.125</v>
      </c>
      <c r="R10" s="182"/>
      <c r="S10" s="240">
        <f t="shared" si="4"/>
        <v>833.66666666666663</v>
      </c>
      <c r="T10" s="189">
        <f t="shared" si="12"/>
        <v>2</v>
      </c>
      <c r="U10" s="189">
        <f t="shared" si="13"/>
        <v>3</v>
      </c>
      <c r="V10" s="190">
        <f t="shared" si="14"/>
        <v>10</v>
      </c>
      <c r="W10" s="191"/>
      <c r="X10" s="192"/>
      <c r="Y10" s="189">
        <f t="shared" si="15"/>
        <v>4</v>
      </c>
      <c r="Z10" s="189">
        <f t="shared" si="16"/>
        <v>6</v>
      </c>
      <c r="AA10" s="190">
        <f t="shared" si="17"/>
        <v>20</v>
      </c>
      <c r="AB10" s="193"/>
      <c r="AC10" s="285"/>
      <c r="AF10" s="230"/>
    </row>
    <row r="11" spans="1:32" x14ac:dyDescent="0.2">
      <c r="A11" s="301"/>
      <c r="B11" s="226">
        <v>41671</v>
      </c>
      <c r="C11" s="184">
        <v>40452</v>
      </c>
      <c r="D11" s="185">
        <v>40</v>
      </c>
      <c r="E11" s="234">
        <f t="shared" si="5"/>
        <v>1220</v>
      </c>
      <c r="F11" s="182"/>
      <c r="G11" s="209">
        <f t="shared" si="6"/>
        <v>610</v>
      </c>
      <c r="H11" s="194">
        <f t="shared" si="7"/>
        <v>1</v>
      </c>
      <c r="I11" s="194">
        <f t="shared" si="0"/>
        <v>8</v>
      </c>
      <c r="J11" s="195">
        <f t="shared" si="1"/>
        <v>0</v>
      </c>
      <c r="K11" s="241">
        <f t="shared" si="8"/>
        <v>41061</v>
      </c>
      <c r="L11" s="182"/>
      <c r="M11" s="239">
        <f t="shared" si="9"/>
        <v>915</v>
      </c>
      <c r="N11" s="194">
        <f t="shared" si="10"/>
        <v>2</v>
      </c>
      <c r="O11" s="194">
        <f t="shared" si="2"/>
        <v>6</v>
      </c>
      <c r="P11" s="195">
        <f t="shared" si="3"/>
        <v>0</v>
      </c>
      <c r="Q11" s="242">
        <f t="shared" si="11"/>
        <v>40756</v>
      </c>
      <c r="R11" s="182"/>
      <c r="S11" s="240">
        <f t="shared" si="4"/>
        <v>813.33333333333337</v>
      </c>
      <c r="T11" s="189">
        <f t="shared" si="12"/>
        <v>2</v>
      </c>
      <c r="U11" s="189">
        <f t="shared" si="13"/>
        <v>2</v>
      </c>
      <c r="V11" s="190">
        <f t="shared" si="14"/>
        <v>20</v>
      </c>
      <c r="W11" s="191"/>
      <c r="X11" s="192"/>
      <c r="Y11" s="189">
        <f t="shared" si="15"/>
        <v>4</v>
      </c>
      <c r="Z11" s="189">
        <f t="shared" si="16"/>
        <v>5</v>
      </c>
      <c r="AA11" s="190">
        <f t="shared" si="17"/>
        <v>10</v>
      </c>
      <c r="AB11" s="193"/>
      <c r="AC11" s="285"/>
      <c r="AF11" s="230"/>
    </row>
    <row r="12" spans="1:32" x14ac:dyDescent="0.2">
      <c r="A12" s="301"/>
      <c r="B12" s="226">
        <v>41671</v>
      </c>
      <c r="C12" s="184">
        <v>40483</v>
      </c>
      <c r="D12" s="185">
        <v>39</v>
      </c>
      <c r="E12" s="234">
        <f t="shared" si="5"/>
        <v>1189.5</v>
      </c>
      <c r="F12" s="182"/>
      <c r="G12" s="209">
        <f t="shared" si="6"/>
        <v>594.75</v>
      </c>
      <c r="H12" s="194">
        <f t="shared" si="7"/>
        <v>1</v>
      </c>
      <c r="I12" s="194">
        <f t="shared" si="0"/>
        <v>7</v>
      </c>
      <c r="J12" s="195">
        <f t="shared" si="1"/>
        <v>15</v>
      </c>
      <c r="K12" s="241">
        <f t="shared" si="8"/>
        <v>41076.25</v>
      </c>
      <c r="L12" s="182"/>
      <c r="M12" s="239">
        <f t="shared" si="9"/>
        <v>892.125</v>
      </c>
      <c r="N12" s="194">
        <f t="shared" si="10"/>
        <v>2</v>
      </c>
      <c r="O12" s="194">
        <f t="shared" si="2"/>
        <v>5</v>
      </c>
      <c r="P12" s="195">
        <f t="shared" si="3"/>
        <v>8</v>
      </c>
      <c r="Q12" s="242">
        <f t="shared" si="11"/>
        <v>40778.875</v>
      </c>
      <c r="R12" s="182"/>
      <c r="S12" s="240">
        <f t="shared" si="4"/>
        <v>793</v>
      </c>
      <c r="T12" s="189">
        <f t="shared" si="12"/>
        <v>2</v>
      </c>
      <c r="U12" s="189">
        <f t="shared" si="13"/>
        <v>2</v>
      </c>
      <c r="V12" s="190">
        <f t="shared" si="14"/>
        <v>0</v>
      </c>
      <c r="W12" s="191"/>
      <c r="X12" s="192"/>
      <c r="Y12" s="189">
        <f t="shared" si="15"/>
        <v>4</v>
      </c>
      <c r="Z12" s="189">
        <f t="shared" si="16"/>
        <v>4</v>
      </c>
      <c r="AA12" s="190">
        <f t="shared" si="17"/>
        <v>0</v>
      </c>
      <c r="AB12" s="193"/>
      <c r="AC12" s="285"/>
      <c r="AF12" s="230"/>
    </row>
    <row r="13" spans="1:32" x14ac:dyDescent="0.2">
      <c r="A13" s="301"/>
      <c r="B13" s="226">
        <v>41671</v>
      </c>
      <c r="C13" s="184">
        <v>40513</v>
      </c>
      <c r="D13" s="185">
        <v>38</v>
      </c>
      <c r="E13" s="234">
        <f t="shared" si="5"/>
        <v>1159</v>
      </c>
      <c r="F13" s="182"/>
      <c r="G13" s="209">
        <f t="shared" si="6"/>
        <v>579.5</v>
      </c>
      <c r="H13" s="194">
        <f t="shared" si="7"/>
        <v>1</v>
      </c>
      <c r="I13" s="194">
        <f t="shared" si="0"/>
        <v>7</v>
      </c>
      <c r="J13" s="195">
        <f t="shared" si="1"/>
        <v>0</v>
      </c>
      <c r="K13" s="241">
        <f t="shared" si="8"/>
        <v>41091.5</v>
      </c>
      <c r="L13" s="182"/>
      <c r="M13" s="239">
        <f t="shared" si="9"/>
        <v>869.25</v>
      </c>
      <c r="N13" s="194">
        <f t="shared" si="10"/>
        <v>2</v>
      </c>
      <c r="O13" s="194">
        <f t="shared" si="2"/>
        <v>4</v>
      </c>
      <c r="P13" s="195">
        <f t="shared" si="3"/>
        <v>15</v>
      </c>
      <c r="Q13" s="242">
        <f t="shared" si="11"/>
        <v>40801.75</v>
      </c>
      <c r="R13" s="182"/>
      <c r="S13" s="240">
        <f t="shared" si="4"/>
        <v>772.66666666666663</v>
      </c>
      <c r="T13" s="189">
        <f t="shared" si="12"/>
        <v>2</v>
      </c>
      <c r="U13" s="189">
        <f t="shared" si="13"/>
        <v>1</v>
      </c>
      <c r="V13" s="190">
        <f t="shared" si="14"/>
        <v>10</v>
      </c>
      <c r="W13" s="191"/>
      <c r="X13" s="192"/>
      <c r="Y13" s="189">
        <f t="shared" si="15"/>
        <v>4</v>
      </c>
      <c r="Z13" s="189">
        <f t="shared" si="16"/>
        <v>2</v>
      </c>
      <c r="AA13" s="190">
        <f t="shared" si="17"/>
        <v>20</v>
      </c>
      <c r="AB13" s="193"/>
      <c r="AC13" s="285"/>
      <c r="AF13" s="230"/>
    </row>
    <row r="14" spans="1:32" ht="12" thickBot="1" x14ac:dyDescent="0.25">
      <c r="A14" s="302"/>
      <c r="B14" s="226">
        <v>41671</v>
      </c>
      <c r="C14" s="197">
        <v>40544</v>
      </c>
      <c r="D14" s="181">
        <v>37</v>
      </c>
      <c r="E14" s="234">
        <f t="shared" si="5"/>
        <v>1128.5</v>
      </c>
      <c r="F14" s="182"/>
      <c r="G14" s="209">
        <f t="shared" si="6"/>
        <v>564.25</v>
      </c>
      <c r="H14" s="198">
        <f t="shared" si="7"/>
        <v>1</v>
      </c>
      <c r="I14" s="198">
        <f t="shared" si="0"/>
        <v>6</v>
      </c>
      <c r="J14" s="199">
        <f t="shared" si="1"/>
        <v>15</v>
      </c>
      <c r="K14" s="241">
        <f t="shared" si="8"/>
        <v>41106.75</v>
      </c>
      <c r="L14" s="182"/>
      <c r="M14" s="239">
        <f t="shared" si="9"/>
        <v>846.375</v>
      </c>
      <c r="N14" s="198">
        <f t="shared" si="10"/>
        <v>2</v>
      </c>
      <c r="O14" s="198">
        <f t="shared" si="2"/>
        <v>3</v>
      </c>
      <c r="P14" s="199">
        <f t="shared" si="3"/>
        <v>23</v>
      </c>
      <c r="Q14" s="242">
        <f t="shared" si="11"/>
        <v>40824.625</v>
      </c>
      <c r="R14" s="182"/>
      <c r="S14" s="240">
        <f t="shared" si="4"/>
        <v>752.33333333333337</v>
      </c>
      <c r="T14" s="200">
        <f t="shared" si="12"/>
        <v>2</v>
      </c>
      <c r="U14" s="200">
        <f t="shared" si="13"/>
        <v>0</v>
      </c>
      <c r="V14" s="201">
        <f t="shared" si="14"/>
        <v>20</v>
      </c>
      <c r="W14" s="191"/>
      <c r="X14" s="192"/>
      <c r="Y14" s="200">
        <f t="shared" si="15"/>
        <v>4</v>
      </c>
      <c r="Z14" s="200">
        <f t="shared" si="16"/>
        <v>1</v>
      </c>
      <c r="AA14" s="201">
        <f t="shared" si="17"/>
        <v>10</v>
      </c>
      <c r="AB14" s="193"/>
      <c r="AC14" s="285"/>
      <c r="AF14" s="230"/>
    </row>
    <row r="15" spans="1:32" ht="12" thickTop="1" x14ac:dyDescent="0.2">
      <c r="A15" s="303" t="s">
        <v>61</v>
      </c>
      <c r="B15" s="226">
        <v>41671</v>
      </c>
      <c r="C15" s="216">
        <v>40575</v>
      </c>
      <c r="D15" s="217">
        <v>36</v>
      </c>
      <c r="E15" s="235">
        <f t="shared" si="5"/>
        <v>1098</v>
      </c>
      <c r="F15" s="182"/>
      <c r="G15" s="209">
        <f t="shared" si="6"/>
        <v>549</v>
      </c>
      <c r="H15" s="202">
        <f t="shared" si="7"/>
        <v>1</v>
      </c>
      <c r="I15" s="202">
        <f t="shared" si="0"/>
        <v>6</v>
      </c>
      <c r="J15" s="203">
        <f t="shared" si="1"/>
        <v>0</v>
      </c>
      <c r="K15" s="241">
        <f t="shared" si="8"/>
        <v>41122</v>
      </c>
      <c r="L15" s="182"/>
      <c r="M15" s="239">
        <f t="shared" si="9"/>
        <v>823.5</v>
      </c>
      <c r="N15" s="202">
        <f t="shared" si="10"/>
        <v>2</v>
      </c>
      <c r="O15" s="202">
        <f t="shared" si="2"/>
        <v>3</v>
      </c>
      <c r="P15" s="203">
        <f t="shared" si="3"/>
        <v>0</v>
      </c>
      <c r="Q15" s="242">
        <f t="shared" si="11"/>
        <v>40847.5</v>
      </c>
      <c r="R15" s="182"/>
      <c r="S15" s="209">
        <f t="shared" si="4"/>
        <v>732</v>
      </c>
      <c r="T15" s="204">
        <f t="shared" si="12"/>
        <v>2</v>
      </c>
      <c r="U15" s="204">
        <f t="shared" si="13"/>
        <v>0</v>
      </c>
      <c r="V15" s="205">
        <f t="shared" si="14"/>
        <v>0</v>
      </c>
      <c r="W15" s="242">
        <f>B15-S15</f>
        <v>40939</v>
      </c>
      <c r="X15" s="243">
        <f>E15*4/3</f>
        <v>1464</v>
      </c>
      <c r="Y15" s="204">
        <f t="shared" si="15"/>
        <v>4</v>
      </c>
      <c r="Z15" s="204">
        <f t="shared" si="16"/>
        <v>0</v>
      </c>
      <c r="AA15" s="205">
        <f t="shared" si="17"/>
        <v>0</v>
      </c>
      <c r="AB15" s="242">
        <f>B15-X15</f>
        <v>40207</v>
      </c>
      <c r="AC15" s="286"/>
      <c r="AD15" s="230"/>
      <c r="AF15" s="230"/>
    </row>
    <row r="16" spans="1:32" x14ac:dyDescent="0.2">
      <c r="A16" s="304"/>
      <c r="B16" s="226">
        <v>41671</v>
      </c>
      <c r="C16" s="184">
        <v>40603</v>
      </c>
      <c r="D16" s="185">
        <v>35</v>
      </c>
      <c r="E16" s="234">
        <f t="shared" si="5"/>
        <v>1067.5</v>
      </c>
      <c r="F16" s="182"/>
      <c r="G16" s="209">
        <f t="shared" si="6"/>
        <v>533.75</v>
      </c>
      <c r="H16" s="194">
        <f t="shared" si="7"/>
        <v>1</v>
      </c>
      <c r="I16" s="194">
        <f t="shared" si="0"/>
        <v>5</v>
      </c>
      <c r="J16" s="195">
        <f t="shared" si="1"/>
        <v>15</v>
      </c>
      <c r="K16" s="241">
        <f t="shared" si="8"/>
        <v>41137.25</v>
      </c>
      <c r="L16" s="182"/>
      <c r="M16" s="239">
        <f t="shared" si="9"/>
        <v>800.625</v>
      </c>
      <c r="N16" s="194">
        <f t="shared" si="10"/>
        <v>2</v>
      </c>
      <c r="O16" s="194">
        <f t="shared" si="2"/>
        <v>2</v>
      </c>
      <c r="P16" s="195">
        <f t="shared" si="3"/>
        <v>8</v>
      </c>
      <c r="Q16" s="242">
        <f t="shared" si="11"/>
        <v>40870.375</v>
      </c>
      <c r="R16" s="182"/>
      <c r="S16" s="209">
        <f t="shared" si="4"/>
        <v>711.66666666666663</v>
      </c>
      <c r="T16" s="194">
        <f t="shared" si="12"/>
        <v>1</v>
      </c>
      <c r="U16" s="194">
        <f t="shared" si="13"/>
        <v>11</v>
      </c>
      <c r="V16" s="195">
        <f t="shared" si="14"/>
        <v>10</v>
      </c>
      <c r="W16" s="242">
        <f t="shared" ref="W16:W50" si="18">B16-S16</f>
        <v>40959.333333333336</v>
      </c>
      <c r="X16" s="243">
        <f t="shared" ref="X16:X50" si="19">E16*4/3</f>
        <v>1423.3333333333333</v>
      </c>
      <c r="Y16" s="194">
        <f t="shared" si="15"/>
        <v>3</v>
      </c>
      <c r="Z16" s="194">
        <f t="shared" si="16"/>
        <v>10</v>
      </c>
      <c r="AA16" s="195">
        <f t="shared" si="17"/>
        <v>20</v>
      </c>
      <c r="AB16" s="242">
        <f t="shared" ref="AB16:AB50" si="20">B16-X16</f>
        <v>40247.666666666664</v>
      </c>
      <c r="AC16" s="286"/>
      <c r="AD16" s="230"/>
      <c r="AF16" s="230"/>
    </row>
    <row r="17" spans="1:32" x14ac:dyDescent="0.2">
      <c r="A17" s="304"/>
      <c r="B17" s="226">
        <v>41671</v>
      </c>
      <c r="C17" s="184">
        <v>40634</v>
      </c>
      <c r="D17" s="185">
        <v>34</v>
      </c>
      <c r="E17" s="234">
        <f t="shared" si="5"/>
        <v>1037</v>
      </c>
      <c r="F17" s="182"/>
      <c r="G17" s="209">
        <f t="shared" si="6"/>
        <v>518.5</v>
      </c>
      <c r="H17" s="194">
        <f t="shared" si="7"/>
        <v>1</v>
      </c>
      <c r="I17" s="194">
        <f t="shared" si="0"/>
        <v>5</v>
      </c>
      <c r="J17" s="195">
        <f t="shared" si="1"/>
        <v>0</v>
      </c>
      <c r="K17" s="241">
        <f t="shared" si="8"/>
        <v>41152.5</v>
      </c>
      <c r="L17" s="182"/>
      <c r="M17" s="239">
        <f t="shared" si="9"/>
        <v>777.75</v>
      </c>
      <c r="N17" s="194">
        <f t="shared" si="10"/>
        <v>2</v>
      </c>
      <c r="O17" s="194">
        <f t="shared" si="2"/>
        <v>1</v>
      </c>
      <c r="P17" s="195">
        <f t="shared" si="3"/>
        <v>15</v>
      </c>
      <c r="Q17" s="242">
        <f t="shared" si="11"/>
        <v>40893.25</v>
      </c>
      <c r="R17" s="182"/>
      <c r="S17" s="209">
        <f t="shared" si="4"/>
        <v>691.33333333333337</v>
      </c>
      <c r="T17" s="194">
        <f t="shared" si="12"/>
        <v>1</v>
      </c>
      <c r="U17" s="194">
        <f t="shared" si="13"/>
        <v>10</v>
      </c>
      <c r="V17" s="195">
        <f t="shared" si="14"/>
        <v>20</v>
      </c>
      <c r="W17" s="242">
        <f t="shared" si="18"/>
        <v>40979.666666666664</v>
      </c>
      <c r="X17" s="243">
        <f t="shared" si="19"/>
        <v>1382.6666666666667</v>
      </c>
      <c r="Y17" s="194">
        <f t="shared" si="15"/>
        <v>3</v>
      </c>
      <c r="Z17" s="194">
        <f t="shared" si="16"/>
        <v>9</v>
      </c>
      <c r="AA17" s="195">
        <f t="shared" si="17"/>
        <v>10</v>
      </c>
      <c r="AB17" s="242">
        <f t="shared" si="20"/>
        <v>40288.333333333336</v>
      </c>
      <c r="AC17" s="286"/>
      <c r="AD17" s="230"/>
      <c r="AF17" s="230"/>
    </row>
    <row r="18" spans="1:32" x14ac:dyDescent="0.2">
      <c r="A18" s="304"/>
      <c r="B18" s="226">
        <v>41671</v>
      </c>
      <c r="C18" s="184">
        <v>40664</v>
      </c>
      <c r="D18" s="185">
        <v>33</v>
      </c>
      <c r="E18" s="234">
        <f t="shared" si="5"/>
        <v>1006.5</v>
      </c>
      <c r="F18" s="182"/>
      <c r="G18" s="209">
        <f t="shared" si="6"/>
        <v>503.25</v>
      </c>
      <c r="H18" s="194">
        <f t="shared" si="7"/>
        <v>1</v>
      </c>
      <c r="I18" s="194">
        <f t="shared" si="0"/>
        <v>4</v>
      </c>
      <c r="J18" s="195">
        <f>ROUND((D18*1/2-(H18*12)-I18)*30,0)</f>
        <v>15</v>
      </c>
      <c r="K18" s="241">
        <f t="shared" si="8"/>
        <v>41167.75</v>
      </c>
      <c r="L18" s="182"/>
      <c r="M18" s="239">
        <f t="shared" si="9"/>
        <v>754.875</v>
      </c>
      <c r="N18" s="194">
        <f t="shared" si="10"/>
        <v>2</v>
      </c>
      <c r="O18" s="194">
        <f t="shared" si="2"/>
        <v>0</v>
      </c>
      <c r="P18" s="195">
        <f t="shared" si="3"/>
        <v>23</v>
      </c>
      <c r="Q18" s="242">
        <f t="shared" si="11"/>
        <v>40916.125</v>
      </c>
      <c r="R18" s="182"/>
      <c r="S18" s="209">
        <f>E18*2/3</f>
        <v>671</v>
      </c>
      <c r="T18" s="194">
        <f t="shared" si="12"/>
        <v>1</v>
      </c>
      <c r="U18" s="194">
        <f t="shared" si="13"/>
        <v>10</v>
      </c>
      <c r="V18" s="195">
        <f t="shared" si="14"/>
        <v>0</v>
      </c>
      <c r="W18" s="242">
        <f t="shared" si="18"/>
        <v>41000</v>
      </c>
      <c r="X18" s="243">
        <f t="shared" si="19"/>
        <v>1342</v>
      </c>
      <c r="Y18" s="194">
        <f t="shared" si="15"/>
        <v>3</v>
      </c>
      <c r="Z18" s="194">
        <f t="shared" si="16"/>
        <v>8</v>
      </c>
      <c r="AA18" s="195">
        <f t="shared" si="17"/>
        <v>0</v>
      </c>
      <c r="AB18" s="242">
        <f t="shared" si="20"/>
        <v>40329</v>
      </c>
      <c r="AC18" s="286"/>
      <c r="AD18" s="230"/>
      <c r="AF18" s="230"/>
    </row>
    <row r="19" spans="1:32" x14ac:dyDescent="0.2">
      <c r="A19" s="304"/>
      <c r="B19" s="226">
        <v>41671</v>
      </c>
      <c r="C19" s="184">
        <v>40695</v>
      </c>
      <c r="D19" s="185">
        <v>32</v>
      </c>
      <c r="E19" s="234">
        <f t="shared" si="5"/>
        <v>976</v>
      </c>
      <c r="F19" s="182"/>
      <c r="G19" s="209">
        <f t="shared" si="6"/>
        <v>488</v>
      </c>
      <c r="H19" s="194">
        <f t="shared" si="7"/>
        <v>1</v>
      </c>
      <c r="I19" s="194">
        <f t="shared" si="0"/>
        <v>4</v>
      </c>
      <c r="J19" s="195">
        <f t="shared" si="1"/>
        <v>0</v>
      </c>
      <c r="K19" s="241">
        <f t="shared" si="8"/>
        <v>41183</v>
      </c>
      <c r="L19" s="182"/>
      <c r="M19" s="239">
        <f t="shared" si="9"/>
        <v>732</v>
      </c>
      <c r="N19" s="186">
        <f t="shared" si="10"/>
        <v>2</v>
      </c>
      <c r="O19" s="186">
        <f t="shared" si="2"/>
        <v>0</v>
      </c>
      <c r="P19" s="187">
        <f t="shared" si="3"/>
        <v>0</v>
      </c>
      <c r="Q19" s="242">
        <f t="shared" si="11"/>
        <v>40939</v>
      </c>
      <c r="R19" s="182"/>
      <c r="S19" s="209">
        <f t="shared" ref="S19:S50" si="21">E19*2/3</f>
        <v>650.66666666666663</v>
      </c>
      <c r="T19" s="194">
        <f t="shared" si="12"/>
        <v>1</v>
      </c>
      <c r="U19" s="194">
        <f t="shared" si="13"/>
        <v>9</v>
      </c>
      <c r="V19" s="195">
        <f t="shared" si="14"/>
        <v>10</v>
      </c>
      <c r="W19" s="242">
        <f t="shared" si="18"/>
        <v>41020.333333333336</v>
      </c>
      <c r="X19" s="243">
        <f t="shared" si="19"/>
        <v>1301.3333333333333</v>
      </c>
      <c r="Y19" s="194">
        <f t="shared" si="15"/>
        <v>3</v>
      </c>
      <c r="Z19" s="194">
        <f t="shared" si="16"/>
        <v>6</v>
      </c>
      <c r="AA19" s="195">
        <f t="shared" si="17"/>
        <v>20</v>
      </c>
      <c r="AB19" s="242">
        <f t="shared" si="20"/>
        <v>40369.666666666664</v>
      </c>
      <c r="AC19" s="286"/>
      <c r="AD19" s="230"/>
      <c r="AF19" s="230"/>
    </row>
    <row r="20" spans="1:32" x14ac:dyDescent="0.2">
      <c r="A20" s="304"/>
      <c r="B20" s="226">
        <v>41671</v>
      </c>
      <c r="C20" s="184">
        <v>40725</v>
      </c>
      <c r="D20" s="185">
        <v>31</v>
      </c>
      <c r="E20" s="234">
        <f t="shared" si="5"/>
        <v>945.5</v>
      </c>
      <c r="F20" s="182"/>
      <c r="G20" s="209">
        <f t="shared" si="6"/>
        <v>472.75</v>
      </c>
      <c r="H20" s="194">
        <f t="shared" si="7"/>
        <v>1</v>
      </c>
      <c r="I20" s="194">
        <f t="shared" si="0"/>
        <v>3</v>
      </c>
      <c r="J20" s="195">
        <f t="shared" si="1"/>
        <v>15</v>
      </c>
      <c r="K20" s="241">
        <f t="shared" si="8"/>
        <v>41198.25</v>
      </c>
      <c r="L20" s="182"/>
      <c r="M20" s="239">
        <f t="shared" si="9"/>
        <v>709.125</v>
      </c>
      <c r="N20" s="194">
        <f t="shared" si="10"/>
        <v>1</v>
      </c>
      <c r="O20" s="194">
        <f t="shared" si="2"/>
        <v>11</v>
      </c>
      <c r="P20" s="195">
        <f t="shared" si="3"/>
        <v>8</v>
      </c>
      <c r="Q20" s="242">
        <f t="shared" si="11"/>
        <v>40961.875</v>
      </c>
      <c r="R20" s="182"/>
      <c r="S20" s="209">
        <f t="shared" si="21"/>
        <v>630.33333333333337</v>
      </c>
      <c r="T20" s="194">
        <f t="shared" si="12"/>
        <v>1</v>
      </c>
      <c r="U20" s="194">
        <f t="shared" si="13"/>
        <v>8</v>
      </c>
      <c r="V20" s="195">
        <f t="shared" si="14"/>
        <v>20</v>
      </c>
      <c r="W20" s="242">
        <f t="shared" si="18"/>
        <v>41040.666666666664</v>
      </c>
      <c r="X20" s="243">
        <f t="shared" si="19"/>
        <v>1260.6666666666667</v>
      </c>
      <c r="Y20" s="194">
        <f t="shared" si="15"/>
        <v>3</v>
      </c>
      <c r="Z20" s="194">
        <f t="shared" si="16"/>
        <v>5</v>
      </c>
      <c r="AA20" s="195">
        <f t="shared" si="17"/>
        <v>10</v>
      </c>
      <c r="AB20" s="242">
        <f t="shared" si="20"/>
        <v>40410.333333333336</v>
      </c>
      <c r="AC20" s="286"/>
      <c r="AD20" s="230"/>
      <c r="AF20" s="230"/>
    </row>
    <row r="21" spans="1:32" x14ac:dyDescent="0.2">
      <c r="A21" s="304"/>
      <c r="B21" s="226">
        <v>41671</v>
      </c>
      <c r="C21" s="184">
        <v>40756</v>
      </c>
      <c r="D21" s="185">
        <v>30</v>
      </c>
      <c r="E21" s="234">
        <f t="shared" si="5"/>
        <v>915</v>
      </c>
      <c r="F21" s="182"/>
      <c r="G21" s="209">
        <f t="shared" si="6"/>
        <v>457.5</v>
      </c>
      <c r="H21" s="194">
        <f t="shared" si="7"/>
        <v>1</v>
      </c>
      <c r="I21" s="194">
        <f t="shared" si="0"/>
        <v>3</v>
      </c>
      <c r="J21" s="195">
        <f t="shared" si="1"/>
        <v>0</v>
      </c>
      <c r="K21" s="241">
        <f t="shared" si="8"/>
        <v>41213.5</v>
      </c>
      <c r="L21" s="182"/>
      <c r="M21" s="239">
        <f t="shared" si="9"/>
        <v>686.25</v>
      </c>
      <c r="N21" s="194">
        <f t="shared" si="10"/>
        <v>1</v>
      </c>
      <c r="O21" s="194">
        <f t="shared" si="2"/>
        <v>10</v>
      </c>
      <c r="P21" s="195">
        <f t="shared" si="3"/>
        <v>15</v>
      </c>
      <c r="Q21" s="242">
        <f t="shared" si="11"/>
        <v>40984.75</v>
      </c>
      <c r="R21" s="182"/>
      <c r="S21" s="209">
        <f t="shared" si="21"/>
        <v>610</v>
      </c>
      <c r="T21" s="194">
        <f t="shared" si="12"/>
        <v>1</v>
      </c>
      <c r="U21" s="194">
        <f t="shared" si="13"/>
        <v>8</v>
      </c>
      <c r="V21" s="195">
        <f t="shared" si="14"/>
        <v>0</v>
      </c>
      <c r="W21" s="242">
        <f t="shared" si="18"/>
        <v>41061</v>
      </c>
      <c r="X21" s="243">
        <f t="shared" si="19"/>
        <v>1220</v>
      </c>
      <c r="Y21" s="194">
        <f t="shared" si="15"/>
        <v>3</v>
      </c>
      <c r="Z21" s="194">
        <f t="shared" si="16"/>
        <v>4</v>
      </c>
      <c r="AA21" s="195">
        <f t="shared" si="17"/>
        <v>0</v>
      </c>
      <c r="AB21" s="242">
        <f t="shared" si="20"/>
        <v>40451</v>
      </c>
      <c r="AC21" s="286"/>
      <c r="AD21" s="230"/>
      <c r="AF21" s="230"/>
    </row>
    <row r="22" spans="1:32" x14ac:dyDescent="0.2">
      <c r="A22" s="304"/>
      <c r="B22" s="226">
        <v>41671</v>
      </c>
      <c r="C22" s="184">
        <v>40787</v>
      </c>
      <c r="D22" s="185">
        <v>29</v>
      </c>
      <c r="E22" s="234">
        <f t="shared" si="5"/>
        <v>884.5</v>
      </c>
      <c r="F22" s="182"/>
      <c r="G22" s="209">
        <f t="shared" si="6"/>
        <v>442.25</v>
      </c>
      <c r="H22" s="194">
        <f t="shared" si="7"/>
        <v>1</v>
      </c>
      <c r="I22" s="194">
        <f t="shared" si="0"/>
        <v>2</v>
      </c>
      <c r="J22" s="195">
        <f t="shared" si="1"/>
        <v>15</v>
      </c>
      <c r="K22" s="241">
        <f t="shared" si="8"/>
        <v>41228.75</v>
      </c>
      <c r="L22" s="182"/>
      <c r="M22" s="239">
        <f t="shared" si="9"/>
        <v>663.375</v>
      </c>
      <c r="N22" s="194">
        <f t="shared" si="10"/>
        <v>1</v>
      </c>
      <c r="O22" s="194">
        <f t="shared" si="2"/>
        <v>9</v>
      </c>
      <c r="P22" s="195">
        <f t="shared" si="3"/>
        <v>23</v>
      </c>
      <c r="Q22" s="242">
        <f t="shared" si="11"/>
        <v>41007.625</v>
      </c>
      <c r="R22" s="182"/>
      <c r="S22" s="209">
        <f t="shared" si="21"/>
        <v>589.66666666666663</v>
      </c>
      <c r="T22" s="194">
        <f t="shared" si="12"/>
        <v>1</v>
      </c>
      <c r="U22" s="194">
        <f t="shared" si="13"/>
        <v>7</v>
      </c>
      <c r="V22" s="195">
        <f t="shared" si="14"/>
        <v>10</v>
      </c>
      <c r="W22" s="242">
        <f t="shared" si="18"/>
        <v>41081.333333333336</v>
      </c>
      <c r="X22" s="243">
        <f t="shared" si="19"/>
        <v>1179.3333333333333</v>
      </c>
      <c r="Y22" s="194">
        <f t="shared" si="15"/>
        <v>3</v>
      </c>
      <c r="Z22" s="194">
        <f t="shared" si="16"/>
        <v>2</v>
      </c>
      <c r="AA22" s="195">
        <f t="shared" si="17"/>
        <v>20</v>
      </c>
      <c r="AB22" s="242">
        <f t="shared" si="20"/>
        <v>40491.666666666664</v>
      </c>
      <c r="AC22" s="286"/>
      <c r="AD22" s="230"/>
      <c r="AF22" s="230"/>
    </row>
    <row r="23" spans="1:32" x14ac:dyDescent="0.2">
      <c r="A23" s="304"/>
      <c r="B23" s="226">
        <v>41671</v>
      </c>
      <c r="C23" s="184">
        <v>40817</v>
      </c>
      <c r="D23" s="185">
        <v>28</v>
      </c>
      <c r="E23" s="234">
        <f t="shared" si="5"/>
        <v>854</v>
      </c>
      <c r="F23" s="182"/>
      <c r="G23" s="209">
        <f t="shared" si="6"/>
        <v>427</v>
      </c>
      <c r="H23" s="194">
        <f t="shared" si="7"/>
        <v>1</v>
      </c>
      <c r="I23" s="194">
        <f t="shared" si="0"/>
        <v>2</v>
      </c>
      <c r="J23" s="195">
        <f t="shared" si="1"/>
        <v>0</v>
      </c>
      <c r="K23" s="241">
        <f t="shared" si="8"/>
        <v>41244</v>
      </c>
      <c r="L23" s="182"/>
      <c r="M23" s="239">
        <f t="shared" si="9"/>
        <v>640.5</v>
      </c>
      <c r="N23" s="194">
        <f t="shared" si="10"/>
        <v>1</v>
      </c>
      <c r="O23" s="194">
        <f t="shared" si="2"/>
        <v>9</v>
      </c>
      <c r="P23" s="195">
        <f t="shared" si="3"/>
        <v>0</v>
      </c>
      <c r="Q23" s="242">
        <f t="shared" si="11"/>
        <v>41030.5</v>
      </c>
      <c r="R23" s="182"/>
      <c r="S23" s="209">
        <f t="shared" si="21"/>
        <v>569.33333333333337</v>
      </c>
      <c r="T23" s="194">
        <f t="shared" si="12"/>
        <v>1</v>
      </c>
      <c r="U23" s="194">
        <f t="shared" si="13"/>
        <v>6</v>
      </c>
      <c r="V23" s="195">
        <f t="shared" si="14"/>
        <v>20</v>
      </c>
      <c r="W23" s="242">
        <f t="shared" si="18"/>
        <v>41101.666666666664</v>
      </c>
      <c r="X23" s="243">
        <f t="shared" si="19"/>
        <v>1138.6666666666667</v>
      </c>
      <c r="Y23" s="194">
        <f t="shared" si="15"/>
        <v>3</v>
      </c>
      <c r="Z23" s="194">
        <f t="shared" si="16"/>
        <v>1</v>
      </c>
      <c r="AA23" s="195">
        <f t="shared" si="17"/>
        <v>10</v>
      </c>
      <c r="AB23" s="242">
        <f t="shared" si="20"/>
        <v>40532.333333333336</v>
      </c>
      <c r="AC23" s="286" t="s">
        <v>343</v>
      </c>
      <c r="AD23" s="230"/>
      <c r="AF23" s="230"/>
    </row>
    <row r="24" spans="1:32" x14ac:dyDescent="0.2">
      <c r="A24" s="304"/>
      <c r="B24" s="226">
        <v>41671</v>
      </c>
      <c r="C24" s="184">
        <v>40848</v>
      </c>
      <c r="D24" s="185">
        <v>27</v>
      </c>
      <c r="E24" s="234">
        <f t="shared" si="5"/>
        <v>823.5</v>
      </c>
      <c r="F24" s="182"/>
      <c r="G24" s="209">
        <f t="shared" si="6"/>
        <v>411.75</v>
      </c>
      <c r="H24" s="194">
        <f t="shared" si="7"/>
        <v>1</v>
      </c>
      <c r="I24" s="194">
        <f t="shared" si="0"/>
        <v>1</v>
      </c>
      <c r="J24" s="195">
        <f t="shared" si="1"/>
        <v>15</v>
      </c>
      <c r="K24" s="241">
        <f t="shared" si="8"/>
        <v>41259.25</v>
      </c>
      <c r="L24" s="182"/>
      <c r="M24" s="239">
        <f t="shared" si="9"/>
        <v>617.625</v>
      </c>
      <c r="N24" s="194">
        <f t="shared" si="10"/>
        <v>1</v>
      </c>
      <c r="O24" s="194">
        <f t="shared" si="2"/>
        <v>8</v>
      </c>
      <c r="P24" s="195">
        <f t="shared" si="3"/>
        <v>8</v>
      </c>
      <c r="Q24" s="242">
        <f t="shared" si="11"/>
        <v>41053.375</v>
      </c>
      <c r="R24" s="182"/>
      <c r="S24" s="209">
        <f t="shared" si="21"/>
        <v>549</v>
      </c>
      <c r="T24" s="194">
        <f t="shared" si="12"/>
        <v>1</v>
      </c>
      <c r="U24" s="194">
        <f t="shared" si="13"/>
        <v>6</v>
      </c>
      <c r="V24" s="195">
        <f t="shared" si="14"/>
        <v>0</v>
      </c>
      <c r="W24" s="242">
        <f t="shared" si="18"/>
        <v>41122</v>
      </c>
      <c r="X24" s="243">
        <f t="shared" si="19"/>
        <v>1098</v>
      </c>
      <c r="Y24" s="186">
        <f t="shared" si="15"/>
        <v>3</v>
      </c>
      <c r="Z24" s="186">
        <f t="shared" si="16"/>
        <v>0</v>
      </c>
      <c r="AA24" s="187">
        <f t="shared" si="17"/>
        <v>0</v>
      </c>
      <c r="AB24" s="242">
        <f t="shared" si="20"/>
        <v>40573</v>
      </c>
      <c r="AC24" s="286"/>
      <c r="AD24" s="230"/>
      <c r="AF24" s="230"/>
    </row>
    <row r="25" spans="1:32" x14ac:dyDescent="0.2">
      <c r="A25" s="304"/>
      <c r="B25" s="226">
        <v>41671</v>
      </c>
      <c r="C25" s="184">
        <v>40878</v>
      </c>
      <c r="D25" s="185">
        <v>26</v>
      </c>
      <c r="E25" s="234">
        <f t="shared" si="5"/>
        <v>793</v>
      </c>
      <c r="F25" s="182"/>
      <c r="G25" s="209">
        <f t="shared" si="6"/>
        <v>396.5</v>
      </c>
      <c r="H25" s="194">
        <f t="shared" si="7"/>
        <v>1</v>
      </c>
      <c r="I25" s="194">
        <f t="shared" si="0"/>
        <v>1</v>
      </c>
      <c r="J25" s="195">
        <f t="shared" si="1"/>
        <v>0</v>
      </c>
      <c r="K25" s="241">
        <f t="shared" si="8"/>
        <v>41274.5</v>
      </c>
      <c r="L25" s="182"/>
      <c r="M25" s="239">
        <f t="shared" si="9"/>
        <v>594.75</v>
      </c>
      <c r="N25" s="194">
        <f t="shared" si="10"/>
        <v>1</v>
      </c>
      <c r="O25" s="194">
        <f t="shared" si="2"/>
        <v>7</v>
      </c>
      <c r="P25" s="195">
        <f t="shared" si="3"/>
        <v>15</v>
      </c>
      <c r="Q25" s="242">
        <f t="shared" si="11"/>
        <v>41076.25</v>
      </c>
      <c r="R25" s="182"/>
      <c r="S25" s="209">
        <f t="shared" si="21"/>
        <v>528.66666666666663</v>
      </c>
      <c r="T25" s="194">
        <f t="shared" si="12"/>
        <v>1</v>
      </c>
      <c r="U25" s="194">
        <f t="shared" si="13"/>
        <v>5</v>
      </c>
      <c r="V25" s="195">
        <f t="shared" si="14"/>
        <v>10</v>
      </c>
      <c r="W25" s="242">
        <f t="shared" si="18"/>
        <v>41142.333333333336</v>
      </c>
      <c r="X25" s="243">
        <f t="shared" si="19"/>
        <v>1057.3333333333333</v>
      </c>
      <c r="Y25" s="194">
        <f t="shared" si="15"/>
        <v>2</v>
      </c>
      <c r="Z25" s="194">
        <f t="shared" si="16"/>
        <v>10</v>
      </c>
      <c r="AA25" s="195">
        <f t="shared" si="17"/>
        <v>20</v>
      </c>
      <c r="AB25" s="242">
        <f t="shared" si="20"/>
        <v>40613.666666666664</v>
      </c>
      <c r="AC25" s="286"/>
      <c r="AF25" s="230"/>
    </row>
    <row r="26" spans="1:32" ht="12" thickBot="1" x14ac:dyDescent="0.25">
      <c r="A26" s="305"/>
      <c r="B26" s="226">
        <v>41671</v>
      </c>
      <c r="C26" s="197">
        <v>40909</v>
      </c>
      <c r="D26" s="181">
        <v>25</v>
      </c>
      <c r="E26" s="234">
        <f t="shared" si="5"/>
        <v>762.5</v>
      </c>
      <c r="F26" s="182"/>
      <c r="G26" s="209">
        <f t="shared" si="6"/>
        <v>381.25</v>
      </c>
      <c r="H26" s="198">
        <f t="shared" si="7"/>
        <v>1</v>
      </c>
      <c r="I26" s="198">
        <f t="shared" si="0"/>
        <v>0</v>
      </c>
      <c r="J26" s="199">
        <f t="shared" si="1"/>
        <v>15</v>
      </c>
      <c r="K26" s="241">
        <f t="shared" si="8"/>
        <v>41289.75</v>
      </c>
      <c r="L26" s="182"/>
      <c r="M26" s="239">
        <f t="shared" si="9"/>
        <v>571.875</v>
      </c>
      <c r="N26" s="198">
        <f t="shared" si="10"/>
        <v>1</v>
      </c>
      <c r="O26" s="198">
        <f t="shared" si="2"/>
        <v>6</v>
      </c>
      <c r="P26" s="199">
        <f t="shared" si="3"/>
        <v>23</v>
      </c>
      <c r="Q26" s="242">
        <f t="shared" si="11"/>
        <v>41099.125</v>
      </c>
      <c r="R26" s="182"/>
      <c r="S26" s="209">
        <f t="shared" si="21"/>
        <v>508.33333333333331</v>
      </c>
      <c r="T26" s="198">
        <f t="shared" si="12"/>
        <v>1</v>
      </c>
      <c r="U26" s="198">
        <f t="shared" si="13"/>
        <v>4</v>
      </c>
      <c r="V26" s="199">
        <f t="shared" si="14"/>
        <v>20</v>
      </c>
      <c r="W26" s="242">
        <f t="shared" si="18"/>
        <v>41162.666666666664</v>
      </c>
      <c r="X26" s="243">
        <f t="shared" si="19"/>
        <v>1016.6666666666666</v>
      </c>
      <c r="Y26" s="198">
        <f t="shared" si="15"/>
        <v>2</v>
      </c>
      <c r="Z26" s="198">
        <f t="shared" si="16"/>
        <v>9</v>
      </c>
      <c r="AA26" s="199">
        <f t="shared" si="17"/>
        <v>10</v>
      </c>
      <c r="AB26" s="242">
        <f t="shared" si="20"/>
        <v>40654.333333333336</v>
      </c>
      <c r="AC26" s="286"/>
      <c r="AF26" s="230"/>
    </row>
    <row r="27" spans="1:32" ht="12" thickTop="1" x14ac:dyDescent="0.2">
      <c r="A27" s="293" t="s">
        <v>60</v>
      </c>
      <c r="B27" s="226">
        <v>41671</v>
      </c>
      <c r="C27" s="218">
        <v>40940</v>
      </c>
      <c r="D27" s="219">
        <v>24</v>
      </c>
      <c r="E27" s="236">
        <f t="shared" si="5"/>
        <v>732</v>
      </c>
      <c r="F27" s="182"/>
      <c r="G27" s="209">
        <f t="shared" si="6"/>
        <v>366</v>
      </c>
      <c r="H27" s="204">
        <f t="shared" si="7"/>
        <v>1</v>
      </c>
      <c r="I27" s="204">
        <f t="shared" si="0"/>
        <v>0</v>
      </c>
      <c r="J27" s="205">
        <f t="shared" si="1"/>
        <v>0</v>
      </c>
      <c r="K27" s="241">
        <f t="shared" si="8"/>
        <v>41305</v>
      </c>
      <c r="L27" s="182"/>
      <c r="M27" s="239">
        <f t="shared" si="9"/>
        <v>549</v>
      </c>
      <c r="N27" s="202">
        <f t="shared" si="10"/>
        <v>1</v>
      </c>
      <c r="O27" s="202">
        <f t="shared" si="2"/>
        <v>6</v>
      </c>
      <c r="P27" s="203">
        <f t="shared" si="3"/>
        <v>0</v>
      </c>
      <c r="Q27" s="242">
        <f t="shared" si="11"/>
        <v>41122</v>
      </c>
      <c r="R27" s="182"/>
      <c r="S27" s="209">
        <f t="shared" si="21"/>
        <v>488</v>
      </c>
      <c r="T27" s="202">
        <f t="shared" si="12"/>
        <v>1</v>
      </c>
      <c r="U27" s="202">
        <f t="shared" si="13"/>
        <v>4</v>
      </c>
      <c r="V27" s="203">
        <f t="shared" si="14"/>
        <v>0</v>
      </c>
      <c r="W27" s="242">
        <f t="shared" si="18"/>
        <v>41183</v>
      </c>
      <c r="X27" s="243">
        <f t="shared" si="19"/>
        <v>976</v>
      </c>
      <c r="Y27" s="202">
        <f t="shared" si="15"/>
        <v>2</v>
      </c>
      <c r="Z27" s="202">
        <f t="shared" si="16"/>
        <v>8</v>
      </c>
      <c r="AA27" s="203">
        <f t="shared" si="17"/>
        <v>0</v>
      </c>
      <c r="AB27" s="242">
        <f t="shared" si="20"/>
        <v>40695</v>
      </c>
      <c r="AC27" s="286"/>
      <c r="AF27" s="230"/>
    </row>
    <row r="28" spans="1:32" x14ac:dyDescent="0.2">
      <c r="A28" s="294"/>
      <c r="B28" s="226">
        <v>41671</v>
      </c>
      <c r="C28" s="184">
        <v>40969</v>
      </c>
      <c r="D28" s="185">
        <v>23</v>
      </c>
      <c r="E28" s="234">
        <f t="shared" si="5"/>
        <v>701.5</v>
      </c>
      <c r="F28" s="182"/>
      <c r="G28" s="209">
        <f t="shared" si="6"/>
        <v>350.75</v>
      </c>
      <c r="H28" s="194">
        <f t="shared" si="7"/>
        <v>0</v>
      </c>
      <c r="I28" s="194">
        <f t="shared" si="0"/>
        <v>11</v>
      </c>
      <c r="J28" s="195">
        <f t="shared" si="1"/>
        <v>15</v>
      </c>
      <c r="K28" s="241">
        <f t="shared" si="8"/>
        <v>41320.25</v>
      </c>
      <c r="L28" s="182"/>
      <c r="M28" s="239">
        <f t="shared" si="9"/>
        <v>526.125</v>
      </c>
      <c r="N28" s="194">
        <f t="shared" si="10"/>
        <v>1</v>
      </c>
      <c r="O28" s="194">
        <f t="shared" si="2"/>
        <v>5</v>
      </c>
      <c r="P28" s="195">
        <f t="shared" si="3"/>
        <v>8</v>
      </c>
      <c r="Q28" s="242">
        <f t="shared" si="11"/>
        <v>41144.875</v>
      </c>
      <c r="R28" s="182"/>
      <c r="S28" s="209">
        <f t="shared" si="21"/>
        <v>467.66666666666669</v>
      </c>
      <c r="T28" s="194">
        <f t="shared" si="12"/>
        <v>1</v>
      </c>
      <c r="U28" s="194">
        <f t="shared" si="13"/>
        <v>3</v>
      </c>
      <c r="V28" s="195">
        <f t="shared" si="14"/>
        <v>10</v>
      </c>
      <c r="W28" s="242">
        <f t="shared" si="18"/>
        <v>41203.333333333336</v>
      </c>
      <c r="X28" s="243">
        <f t="shared" si="19"/>
        <v>935.33333333333337</v>
      </c>
      <c r="Y28" s="194">
        <f t="shared" si="15"/>
        <v>2</v>
      </c>
      <c r="Z28" s="194">
        <f t="shared" si="16"/>
        <v>6</v>
      </c>
      <c r="AA28" s="195">
        <f t="shared" si="17"/>
        <v>20</v>
      </c>
      <c r="AB28" s="242">
        <f t="shared" si="20"/>
        <v>40735.666666666664</v>
      </c>
      <c r="AC28" s="286"/>
      <c r="AF28" s="230"/>
    </row>
    <row r="29" spans="1:32" x14ac:dyDescent="0.2">
      <c r="A29" s="294"/>
      <c r="B29" s="226">
        <v>41671</v>
      </c>
      <c r="C29" s="184">
        <v>41000</v>
      </c>
      <c r="D29" s="185">
        <v>22</v>
      </c>
      <c r="E29" s="234">
        <f t="shared" si="5"/>
        <v>671</v>
      </c>
      <c r="F29" s="182"/>
      <c r="G29" s="209">
        <f t="shared" si="6"/>
        <v>335.5</v>
      </c>
      <c r="H29" s="194">
        <f t="shared" si="7"/>
        <v>0</v>
      </c>
      <c r="I29" s="194">
        <f t="shared" si="0"/>
        <v>11</v>
      </c>
      <c r="J29" s="195">
        <f t="shared" si="1"/>
        <v>0</v>
      </c>
      <c r="K29" s="241">
        <f t="shared" si="8"/>
        <v>41335.5</v>
      </c>
      <c r="L29" s="182"/>
      <c r="M29" s="239">
        <f t="shared" si="9"/>
        <v>503.25</v>
      </c>
      <c r="N29" s="194">
        <f t="shared" si="10"/>
        <v>1</v>
      </c>
      <c r="O29" s="194">
        <f t="shared" si="2"/>
        <v>4</v>
      </c>
      <c r="P29" s="195">
        <f t="shared" si="3"/>
        <v>15</v>
      </c>
      <c r="Q29" s="242">
        <f t="shared" si="11"/>
        <v>41167.75</v>
      </c>
      <c r="R29" s="182"/>
      <c r="S29" s="209">
        <f t="shared" si="21"/>
        <v>447.33333333333331</v>
      </c>
      <c r="T29" s="194">
        <f t="shared" si="12"/>
        <v>1</v>
      </c>
      <c r="U29" s="194">
        <f t="shared" si="13"/>
        <v>2</v>
      </c>
      <c r="V29" s="195">
        <f t="shared" si="14"/>
        <v>20</v>
      </c>
      <c r="W29" s="242">
        <f t="shared" si="18"/>
        <v>41223.666666666664</v>
      </c>
      <c r="X29" s="243">
        <f t="shared" si="19"/>
        <v>894.66666666666663</v>
      </c>
      <c r="Y29" s="194">
        <f t="shared" si="15"/>
        <v>2</v>
      </c>
      <c r="Z29" s="194">
        <f t="shared" si="16"/>
        <v>5</v>
      </c>
      <c r="AA29" s="195">
        <f t="shared" si="17"/>
        <v>10</v>
      </c>
      <c r="AB29" s="242">
        <f t="shared" si="20"/>
        <v>40776.333333333336</v>
      </c>
      <c r="AC29" s="286"/>
      <c r="AF29" s="230"/>
    </row>
    <row r="30" spans="1:32" x14ac:dyDescent="0.2">
      <c r="A30" s="294"/>
      <c r="B30" s="226">
        <v>41671</v>
      </c>
      <c r="C30" s="184">
        <v>41030</v>
      </c>
      <c r="D30" s="185">
        <v>21</v>
      </c>
      <c r="E30" s="234">
        <f t="shared" si="5"/>
        <v>640.5</v>
      </c>
      <c r="F30" s="182"/>
      <c r="G30" s="209">
        <f t="shared" si="6"/>
        <v>320.25</v>
      </c>
      <c r="H30" s="194">
        <f t="shared" si="7"/>
        <v>0</v>
      </c>
      <c r="I30" s="194">
        <f t="shared" si="0"/>
        <v>10</v>
      </c>
      <c r="J30" s="195">
        <f t="shared" si="1"/>
        <v>15</v>
      </c>
      <c r="K30" s="241">
        <f t="shared" si="8"/>
        <v>41350.75</v>
      </c>
      <c r="L30" s="182"/>
      <c r="M30" s="239">
        <f t="shared" si="9"/>
        <v>480.375</v>
      </c>
      <c r="N30" s="194">
        <f t="shared" si="10"/>
        <v>1</v>
      </c>
      <c r="O30" s="194">
        <f t="shared" si="2"/>
        <v>3</v>
      </c>
      <c r="P30" s="195">
        <f t="shared" si="3"/>
        <v>23</v>
      </c>
      <c r="Q30" s="242">
        <f t="shared" si="11"/>
        <v>41190.625</v>
      </c>
      <c r="R30" s="182"/>
      <c r="S30" s="209">
        <f t="shared" si="21"/>
        <v>427</v>
      </c>
      <c r="T30" s="194">
        <f t="shared" si="12"/>
        <v>1</v>
      </c>
      <c r="U30" s="194">
        <f t="shared" si="13"/>
        <v>2</v>
      </c>
      <c r="V30" s="195">
        <f t="shared" si="14"/>
        <v>0</v>
      </c>
      <c r="W30" s="242">
        <f t="shared" si="18"/>
        <v>41244</v>
      </c>
      <c r="X30" s="243">
        <f t="shared" si="19"/>
        <v>854</v>
      </c>
      <c r="Y30" s="194">
        <f t="shared" si="15"/>
        <v>2</v>
      </c>
      <c r="Z30" s="194">
        <f t="shared" si="16"/>
        <v>4</v>
      </c>
      <c r="AA30" s="195">
        <f t="shared" si="17"/>
        <v>0</v>
      </c>
      <c r="AB30" s="242">
        <f t="shared" si="20"/>
        <v>40817</v>
      </c>
      <c r="AC30" s="286"/>
      <c r="AF30" s="230"/>
    </row>
    <row r="31" spans="1:32" x14ac:dyDescent="0.2">
      <c r="A31" s="294"/>
      <c r="B31" s="226">
        <v>41671</v>
      </c>
      <c r="C31" s="184">
        <v>41061</v>
      </c>
      <c r="D31" s="185">
        <v>20</v>
      </c>
      <c r="E31" s="234">
        <f t="shared" si="5"/>
        <v>610</v>
      </c>
      <c r="F31" s="182"/>
      <c r="G31" s="209">
        <f t="shared" si="6"/>
        <v>305</v>
      </c>
      <c r="H31" s="194">
        <f t="shared" si="7"/>
        <v>0</v>
      </c>
      <c r="I31" s="194">
        <f t="shared" si="0"/>
        <v>10</v>
      </c>
      <c r="J31" s="195">
        <f t="shared" si="1"/>
        <v>0</v>
      </c>
      <c r="K31" s="241">
        <f t="shared" si="8"/>
        <v>41366</v>
      </c>
      <c r="L31" s="182"/>
      <c r="M31" s="239">
        <f t="shared" si="9"/>
        <v>457.5</v>
      </c>
      <c r="N31" s="194">
        <f t="shared" si="10"/>
        <v>1</v>
      </c>
      <c r="O31" s="194">
        <f t="shared" si="2"/>
        <v>3</v>
      </c>
      <c r="P31" s="195">
        <f t="shared" si="3"/>
        <v>0</v>
      </c>
      <c r="Q31" s="242">
        <f t="shared" si="11"/>
        <v>41213.5</v>
      </c>
      <c r="R31" s="182"/>
      <c r="S31" s="209">
        <f t="shared" si="21"/>
        <v>406.66666666666669</v>
      </c>
      <c r="T31" s="194">
        <f t="shared" si="12"/>
        <v>1</v>
      </c>
      <c r="U31" s="194">
        <f t="shared" si="13"/>
        <v>1</v>
      </c>
      <c r="V31" s="195">
        <f t="shared" si="14"/>
        <v>10</v>
      </c>
      <c r="W31" s="242">
        <f t="shared" si="18"/>
        <v>41264.333333333336</v>
      </c>
      <c r="X31" s="243">
        <f t="shared" si="19"/>
        <v>813.33333333333337</v>
      </c>
      <c r="Y31" s="194">
        <f t="shared" si="15"/>
        <v>2</v>
      </c>
      <c r="Z31" s="194">
        <f t="shared" si="16"/>
        <v>2</v>
      </c>
      <c r="AA31" s="195">
        <f t="shared" si="17"/>
        <v>20</v>
      </c>
      <c r="AB31" s="242">
        <f t="shared" si="20"/>
        <v>40857.666666666664</v>
      </c>
      <c r="AF31" s="230"/>
    </row>
    <row r="32" spans="1:32" x14ac:dyDescent="0.2">
      <c r="A32" s="294"/>
      <c r="B32" s="226">
        <v>41671</v>
      </c>
      <c r="C32" s="184">
        <v>41091</v>
      </c>
      <c r="D32" s="185">
        <v>19</v>
      </c>
      <c r="E32" s="234">
        <f t="shared" si="5"/>
        <v>579.5</v>
      </c>
      <c r="F32" s="182"/>
      <c r="G32" s="209">
        <f t="shared" si="6"/>
        <v>289.75</v>
      </c>
      <c r="H32" s="194">
        <f t="shared" si="7"/>
        <v>0</v>
      </c>
      <c r="I32" s="194">
        <f t="shared" si="0"/>
        <v>9</v>
      </c>
      <c r="J32" s="195">
        <f t="shared" si="1"/>
        <v>15</v>
      </c>
      <c r="K32" s="241">
        <f t="shared" si="8"/>
        <v>41381.25</v>
      </c>
      <c r="L32" s="182"/>
      <c r="M32" s="239">
        <f t="shared" si="9"/>
        <v>434.625</v>
      </c>
      <c r="N32" s="194">
        <f t="shared" si="10"/>
        <v>1</v>
      </c>
      <c r="O32" s="194">
        <f t="shared" si="2"/>
        <v>2</v>
      </c>
      <c r="P32" s="195">
        <f t="shared" si="3"/>
        <v>8</v>
      </c>
      <c r="Q32" s="242">
        <f t="shared" si="11"/>
        <v>41236.375</v>
      </c>
      <c r="R32" s="182"/>
      <c r="S32" s="209">
        <f t="shared" si="21"/>
        <v>386.33333333333331</v>
      </c>
      <c r="T32" s="194">
        <f t="shared" si="12"/>
        <v>1</v>
      </c>
      <c r="U32" s="194">
        <f t="shared" si="13"/>
        <v>0</v>
      </c>
      <c r="V32" s="195">
        <f t="shared" si="14"/>
        <v>20</v>
      </c>
      <c r="W32" s="242">
        <f t="shared" si="18"/>
        <v>41284.666666666664</v>
      </c>
      <c r="X32" s="243">
        <f t="shared" si="19"/>
        <v>772.66666666666663</v>
      </c>
      <c r="Y32" s="194">
        <f t="shared" si="15"/>
        <v>2</v>
      </c>
      <c r="Z32" s="194">
        <f t="shared" si="16"/>
        <v>1</v>
      </c>
      <c r="AA32" s="195">
        <f t="shared" si="17"/>
        <v>10</v>
      </c>
      <c r="AB32" s="242">
        <f t="shared" si="20"/>
        <v>40898.333333333336</v>
      </c>
      <c r="AF32" s="230"/>
    </row>
    <row r="33" spans="1:32" x14ac:dyDescent="0.2">
      <c r="A33" s="294"/>
      <c r="B33" s="226">
        <v>41671</v>
      </c>
      <c r="C33" s="184">
        <v>41122</v>
      </c>
      <c r="D33" s="185">
        <v>18</v>
      </c>
      <c r="E33" s="234">
        <f t="shared" si="5"/>
        <v>549</v>
      </c>
      <c r="F33" s="182"/>
      <c r="G33" s="209">
        <f t="shared" si="6"/>
        <v>274.5</v>
      </c>
      <c r="H33" s="194">
        <f t="shared" si="7"/>
        <v>0</v>
      </c>
      <c r="I33" s="194">
        <f t="shared" si="0"/>
        <v>9</v>
      </c>
      <c r="J33" s="195">
        <f t="shared" si="1"/>
        <v>0</v>
      </c>
      <c r="K33" s="241">
        <f t="shared" si="8"/>
        <v>41396.5</v>
      </c>
      <c r="L33" s="182"/>
      <c r="M33" s="239">
        <f t="shared" si="9"/>
        <v>411.75</v>
      </c>
      <c r="N33" s="194">
        <f t="shared" si="10"/>
        <v>1</v>
      </c>
      <c r="O33" s="194">
        <f t="shared" si="2"/>
        <v>1</v>
      </c>
      <c r="P33" s="195">
        <f t="shared" si="3"/>
        <v>15</v>
      </c>
      <c r="Q33" s="242">
        <f t="shared" si="11"/>
        <v>41259.25</v>
      </c>
      <c r="R33" s="182"/>
      <c r="S33" s="209">
        <f t="shared" si="21"/>
        <v>366</v>
      </c>
      <c r="T33" s="186">
        <f t="shared" si="12"/>
        <v>1</v>
      </c>
      <c r="U33" s="186">
        <f t="shared" si="13"/>
        <v>0</v>
      </c>
      <c r="V33" s="187">
        <f t="shared" si="14"/>
        <v>0</v>
      </c>
      <c r="W33" s="242">
        <f t="shared" si="18"/>
        <v>41305</v>
      </c>
      <c r="X33" s="243">
        <f t="shared" si="19"/>
        <v>732</v>
      </c>
      <c r="Y33" s="186">
        <f t="shared" si="15"/>
        <v>2</v>
      </c>
      <c r="Z33" s="186">
        <f t="shared" si="16"/>
        <v>0</v>
      </c>
      <c r="AA33" s="187">
        <f t="shared" si="17"/>
        <v>0</v>
      </c>
      <c r="AB33" s="242">
        <f t="shared" si="20"/>
        <v>40939</v>
      </c>
      <c r="AF33" s="230"/>
    </row>
    <row r="34" spans="1:32" x14ac:dyDescent="0.2">
      <c r="A34" s="294"/>
      <c r="B34" s="226">
        <v>41671</v>
      </c>
      <c r="C34" s="184">
        <v>41153</v>
      </c>
      <c r="D34" s="185">
        <v>17</v>
      </c>
      <c r="E34" s="234">
        <f t="shared" si="5"/>
        <v>518.5</v>
      </c>
      <c r="F34" s="182"/>
      <c r="G34" s="209">
        <f t="shared" si="6"/>
        <v>259.25</v>
      </c>
      <c r="H34" s="194">
        <f t="shared" si="7"/>
        <v>0</v>
      </c>
      <c r="I34" s="194">
        <f t="shared" si="0"/>
        <v>8</v>
      </c>
      <c r="J34" s="195">
        <f t="shared" si="1"/>
        <v>15</v>
      </c>
      <c r="K34" s="241">
        <f t="shared" si="8"/>
        <v>41411.75</v>
      </c>
      <c r="L34" s="182"/>
      <c r="M34" s="239">
        <f t="shared" si="9"/>
        <v>388.875</v>
      </c>
      <c r="N34" s="194">
        <f t="shared" si="10"/>
        <v>1</v>
      </c>
      <c r="O34" s="194">
        <f t="shared" si="2"/>
        <v>0</v>
      </c>
      <c r="P34" s="195">
        <f t="shared" si="3"/>
        <v>23</v>
      </c>
      <c r="Q34" s="242">
        <f t="shared" si="11"/>
        <v>41282.125</v>
      </c>
      <c r="R34" s="182"/>
      <c r="S34" s="209">
        <f t="shared" si="21"/>
        <v>345.66666666666669</v>
      </c>
      <c r="T34" s="194">
        <f t="shared" si="12"/>
        <v>0</v>
      </c>
      <c r="U34" s="194">
        <f t="shared" si="13"/>
        <v>11</v>
      </c>
      <c r="V34" s="195">
        <f t="shared" si="14"/>
        <v>10</v>
      </c>
      <c r="W34" s="242">
        <f t="shared" si="18"/>
        <v>41325.333333333336</v>
      </c>
      <c r="X34" s="243">
        <f t="shared" si="19"/>
        <v>691.33333333333337</v>
      </c>
      <c r="Y34" s="194">
        <f t="shared" si="15"/>
        <v>1</v>
      </c>
      <c r="Z34" s="194">
        <f t="shared" si="16"/>
        <v>10</v>
      </c>
      <c r="AA34" s="195">
        <f t="shared" si="17"/>
        <v>20</v>
      </c>
      <c r="AB34" s="242">
        <f t="shared" si="20"/>
        <v>40979.666666666664</v>
      </c>
      <c r="AF34" s="230"/>
    </row>
    <row r="35" spans="1:32" x14ac:dyDescent="0.2">
      <c r="A35" s="294"/>
      <c r="B35" s="226">
        <v>41671</v>
      </c>
      <c r="C35" s="184">
        <v>41183</v>
      </c>
      <c r="D35" s="185">
        <v>16</v>
      </c>
      <c r="E35" s="234">
        <f t="shared" si="5"/>
        <v>488</v>
      </c>
      <c r="F35" s="182"/>
      <c r="G35" s="209">
        <f t="shared" si="6"/>
        <v>244</v>
      </c>
      <c r="H35" s="194">
        <f t="shared" si="7"/>
        <v>0</v>
      </c>
      <c r="I35" s="194">
        <f t="shared" si="0"/>
        <v>8</v>
      </c>
      <c r="J35" s="195">
        <f t="shared" si="1"/>
        <v>0</v>
      </c>
      <c r="K35" s="241">
        <f t="shared" si="8"/>
        <v>41427</v>
      </c>
      <c r="L35" s="182"/>
      <c r="M35" s="239">
        <f t="shared" si="9"/>
        <v>366</v>
      </c>
      <c r="N35" s="186">
        <f t="shared" si="10"/>
        <v>1</v>
      </c>
      <c r="O35" s="186">
        <f t="shared" si="2"/>
        <v>0</v>
      </c>
      <c r="P35" s="187">
        <f t="shared" si="3"/>
        <v>0</v>
      </c>
      <c r="Q35" s="242">
        <f t="shared" si="11"/>
        <v>41305</v>
      </c>
      <c r="R35" s="182"/>
      <c r="S35" s="209">
        <f t="shared" si="21"/>
        <v>325.33333333333331</v>
      </c>
      <c r="T35" s="194">
        <f t="shared" si="12"/>
        <v>0</v>
      </c>
      <c r="U35" s="194">
        <f t="shared" si="13"/>
        <v>10</v>
      </c>
      <c r="V35" s="195">
        <f t="shared" si="14"/>
        <v>20</v>
      </c>
      <c r="W35" s="242">
        <f t="shared" si="18"/>
        <v>41345.666666666664</v>
      </c>
      <c r="X35" s="243">
        <f t="shared" si="19"/>
        <v>650.66666666666663</v>
      </c>
      <c r="Y35" s="194">
        <f t="shared" si="15"/>
        <v>1</v>
      </c>
      <c r="Z35" s="194">
        <f t="shared" si="16"/>
        <v>9</v>
      </c>
      <c r="AA35" s="195">
        <f t="shared" si="17"/>
        <v>10</v>
      </c>
      <c r="AB35" s="242">
        <f t="shared" si="20"/>
        <v>41020.333333333336</v>
      </c>
      <c r="AF35" s="230"/>
    </row>
    <row r="36" spans="1:32" x14ac:dyDescent="0.2">
      <c r="A36" s="294"/>
      <c r="B36" s="226">
        <v>41671</v>
      </c>
      <c r="C36" s="184">
        <v>41214</v>
      </c>
      <c r="D36" s="185">
        <v>15</v>
      </c>
      <c r="E36" s="234">
        <f t="shared" si="5"/>
        <v>457.5</v>
      </c>
      <c r="F36" s="182"/>
      <c r="G36" s="209">
        <f t="shared" si="6"/>
        <v>228.75</v>
      </c>
      <c r="H36" s="194">
        <f t="shared" si="7"/>
        <v>0</v>
      </c>
      <c r="I36" s="194">
        <f t="shared" si="0"/>
        <v>7</v>
      </c>
      <c r="J36" s="195">
        <f t="shared" si="1"/>
        <v>15</v>
      </c>
      <c r="K36" s="241">
        <f t="shared" si="8"/>
        <v>41442.25</v>
      </c>
      <c r="L36" s="182"/>
      <c r="M36" s="239">
        <f t="shared" si="9"/>
        <v>343.125</v>
      </c>
      <c r="N36" s="194">
        <f t="shared" si="10"/>
        <v>0</v>
      </c>
      <c r="O36" s="194">
        <f t="shared" si="2"/>
        <v>11</v>
      </c>
      <c r="P36" s="195">
        <f t="shared" si="3"/>
        <v>8</v>
      </c>
      <c r="Q36" s="242">
        <f t="shared" si="11"/>
        <v>41327.875</v>
      </c>
      <c r="R36" s="182"/>
      <c r="S36" s="209">
        <f t="shared" si="21"/>
        <v>305</v>
      </c>
      <c r="T36" s="194">
        <f t="shared" si="12"/>
        <v>0</v>
      </c>
      <c r="U36" s="194">
        <f t="shared" si="13"/>
        <v>10</v>
      </c>
      <c r="V36" s="195">
        <f t="shared" si="14"/>
        <v>0</v>
      </c>
      <c r="W36" s="242">
        <f t="shared" si="18"/>
        <v>41366</v>
      </c>
      <c r="X36" s="243">
        <f t="shared" si="19"/>
        <v>610</v>
      </c>
      <c r="Y36" s="194">
        <f t="shared" si="15"/>
        <v>1</v>
      </c>
      <c r="Z36" s="194">
        <f t="shared" si="16"/>
        <v>8</v>
      </c>
      <c r="AA36" s="195">
        <f t="shared" si="17"/>
        <v>0</v>
      </c>
      <c r="AB36" s="242">
        <f t="shared" si="20"/>
        <v>41061</v>
      </c>
      <c r="AF36" s="230"/>
    </row>
    <row r="37" spans="1:32" x14ac:dyDescent="0.2">
      <c r="A37" s="294"/>
      <c r="B37" s="226">
        <v>41671</v>
      </c>
      <c r="C37" s="184">
        <v>41244</v>
      </c>
      <c r="D37" s="185">
        <v>14</v>
      </c>
      <c r="E37" s="234">
        <f t="shared" si="5"/>
        <v>427</v>
      </c>
      <c r="F37" s="182"/>
      <c r="G37" s="209">
        <f t="shared" si="6"/>
        <v>213.5</v>
      </c>
      <c r="H37" s="194">
        <f t="shared" si="7"/>
        <v>0</v>
      </c>
      <c r="I37" s="194">
        <f t="shared" si="0"/>
        <v>7</v>
      </c>
      <c r="J37" s="195">
        <f t="shared" si="1"/>
        <v>0</v>
      </c>
      <c r="K37" s="241">
        <f t="shared" si="8"/>
        <v>41457.5</v>
      </c>
      <c r="L37" s="182"/>
      <c r="M37" s="239">
        <f t="shared" si="9"/>
        <v>320.25</v>
      </c>
      <c r="N37" s="194">
        <f t="shared" si="10"/>
        <v>0</v>
      </c>
      <c r="O37" s="194">
        <f t="shared" si="2"/>
        <v>10</v>
      </c>
      <c r="P37" s="195">
        <f t="shared" si="3"/>
        <v>15</v>
      </c>
      <c r="Q37" s="242">
        <f t="shared" si="11"/>
        <v>41350.75</v>
      </c>
      <c r="R37" s="182"/>
      <c r="S37" s="209">
        <f t="shared" si="21"/>
        <v>284.66666666666669</v>
      </c>
      <c r="T37" s="194">
        <f t="shared" si="12"/>
        <v>0</v>
      </c>
      <c r="U37" s="194">
        <f t="shared" si="13"/>
        <v>9</v>
      </c>
      <c r="V37" s="195">
        <f t="shared" si="14"/>
        <v>10</v>
      </c>
      <c r="W37" s="242">
        <f t="shared" si="18"/>
        <v>41386.333333333336</v>
      </c>
      <c r="X37" s="243">
        <f t="shared" si="19"/>
        <v>569.33333333333337</v>
      </c>
      <c r="Y37" s="194">
        <f t="shared" si="15"/>
        <v>1</v>
      </c>
      <c r="Z37" s="194">
        <f t="shared" si="16"/>
        <v>6</v>
      </c>
      <c r="AA37" s="195">
        <f t="shared" si="17"/>
        <v>20</v>
      </c>
      <c r="AB37" s="242">
        <f t="shared" si="20"/>
        <v>41101.666666666664</v>
      </c>
      <c r="AF37" s="230"/>
    </row>
    <row r="38" spans="1:32" ht="12" thickBot="1" x14ac:dyDescent="0.25">
      <c r="A38" s="295"/>
      <c r="B38" s="226">
        <v>41671</v>
      </c>
      <c r="C38" s="197">
        <v>41275</v>
      </c>
      <c r="D38" s="181">
        <v>13</v>
      </c>
      <c r="E38" s="234">
        <f t="shared" si="5"/>
        <v>396.5</v>
      </c>
      <c r="F38" s="182"/>
      <c r="G38" s="209">
        <f t="shared" si="6"/>
        <v>198.25</v>
      </c>
      <c r="H38" s="198">
        <f t="shared" si="7"/>
        <v>0</v>
      </c>
      <c r="I38" s="198">
        <f t="shared" si="0"/>
        <v>6</v>
      </c>
      <c r="J38" s="199">
        <f t="shared" si="1"/>
        <v>15</v>
      </c>
      <c r="K38" s="241">
        <f t="shared" si="8"/>
        <v>41472.75</v>
      </c>
      <c r="L38" s="182"/>
      <c r="M38" s="239">
        <f t="shared" si="9"/>
        <v>297.375</v>
      </c>
      <c r="N38" s="198">
        <f t="shared" si="10"/>
        <v>0</v>
      </c>
      <c r="O38" s="198">
        <f t="shared" si="2"/>
        <v>9</v>
      </c>
      <c r="P38" s="199">
        <f t="shared" si="3"/>
        <v>23</v>
      </c>
      <c r="Q38" s="242">
        <f t="shared" si="11"/>
        <v>41373.625</v>
      </c>
      <c r="R38" s="182"/>
      <c r="S38" s="209">
        <f t="shared" si="21"/>
        <v>264.33333333333331</v>
      </c>
      <c r="T38" s="198">
        <f t="shared" si="12"/>
        <v>0</v>
      </c>
      <c r="U38" s="198">
        <f t="shared" si="13"/>
        <v>8</v>
      </c>
      <c r="V38" s="199">
        <f t="shared" si="14"/>
        <v>20</v>
      </c>
      <c r="W38" s="242">
        <f t="shared" si="18"/>
        <v>41406.666666666664</v>
      </c>
      <c r="X38" s="243">
        <f t="shared" si="19"/>
        <v>528.66666666666663</v>
      </c>
      <c r="Y38" s="198">
        <f t="shared" si="15"/>
        <v>1</v>
      </c>
      <c r="Z38" s="198">
        <f t="shared" si="16"/>
        <v>5</v>
      </c>
      <c r="AA38" s="199">
        <f t="shared" si="17"/>
        <v>10</v>
      </c>
      <c r="AB38" s="242">
        <f t="shared" si="20"/>
        <v>41142.333333333336</v>
      </c>
      <c r="AF38" s="230"/>
    </row>
    <row r="39" spans="1:32" ht="12" thickTop="1" x14ac:dyDescent="0.2">
      <c r="A39" s="296" t="s">
        <v>337</v>
      </c>
      <c r="B39" s="226">
        <v>41671</v>
      </c>
      <c r="C39" s="220">
        <v>41306</v>
      </c>
      <c r="D39" s="221">
        <v>12</v>
      </c>
      <c r="E39" s="237">
        <f t="shared" si="5"/>
        <v>366</v>
      </c>
      <c r="F39" s="182"/>
      <c r="G39" s="209">
        <f t="shared" si="6"/>
        <v>183</v>
      </c>
      <c r="H39" s="202">
        <f t="shared" si="7"/>
        <v>0</v>
      </c>
      <c r="I39" s="202">
        <f t="shared" si="0"/>
        <v>6</v>
      </c>
      <c r="J39" s="203">
        <f t="shared" si="1"/>
        <v>0</v>
      </c>
      <c r="K39" s="241">
        <f t="shared" si="8"/>
        <v>41488</v>
      </c>
      <c r="L39" s="182"/>
      <c r="M39" s="239">
        <f t="shared" si="9"/>
        <v>274.5</v>
      </c>
      <c r="N39" s="202">
        <f t="shared" si="10"/>
        <v>0</v>
      </c>
      <c r="O39" s="202">
        <f t="shared" si="2"/>
        <v>9</v>
      </c>
      <c r="P39" s="203">
        <f t="shared" si="3"/>
        <v>0</v>
      </c>
      <c r="Q39" s="242">
        <f t="shared" si="11"/>
        <v>41396.5</v>
      </c>
      <c r="R39" s="182"/>
      <c r="S39" s="209">
        <f t="shared" si="21"/>
        <v>244</v>
      </c>
      <c r="T39" s="202">
        <f t="shared" si="12"/>
        <v>0</v>
      </c>
      <c r="U39" s="202">
        <f t="shared" si="13"/>
        <v>8</v>
      </c>
      <c r="V39" s="203">
        <f t="shared" si="14"/>
        <v>0</v>
      </c>
      <c r="W39" s="242">
        <f t="shared" si="18"/>
        <v>41427</v>
      </c>
      <c r="X39" s="243">
        <f t="shared" si="19"/>
        <v>488</v>
      </c>
      <c r="Y39" s="202">
        <f t="shared" si="15"/>
        <v>1</v>
      </c>
      <c r="Z39" s="202">
        <f t="shared" si="16"/>
        <v>4</v>
      </c>
      <c r="AA39" s="203">
        <f t="shared" si="17"/>
        <v>0</v>
      </c>
      <c r="AB39" s="242">
        <f t="shared" si="20"/>
        <v>41183</v>
      </c>
      <c r="AF39" s="230"/>
    </row>
    <row r="40" spans="1:32" x14ac:dyDescent="0.2">
      <c r="A40" s="297"/>
      <c r="B40" s="226">
        <v>41671</v>
      </c>
      <c r="C40" s="184">
        <v>41334</v>
      </c>
      <c r="D40" s="185">
        <v>11</v>
      </c>
      <c r="E40" s="234">
        <f t="shared" si="5"/>
        <v>335.5</v>
      </c>
      <c r="F40" s="182"/>
      <c r="G40" s="209">
        <f t="shared" si="6"/>
        <v>167.75</v>
      </c>
      <c r="H40" s="194">
        <f t="shared" si="7"/>
        <v>0</v>
      </c>
      <c r="I40" s="194">
        <f t="shared" si="0"/>
        <v>5</v>
      </c>
      <c r="J40" s="195">
        <f t="shared" si="1"/>
        <v>15</v>
      </c>
      <c r="K40" s="241">
        <f t="shared" si="8"/>
        <v>41503.25</v>
      </c>
      <c r="L40" s="182"/>
      <c r="M40" s="239">
        <f t="shared" si="9"/>
        <v>251.625</v>
      </c>
      <c r="N40" s="194">
        <f t="shared" si="10"/>
        <v>0</v>
      </c>
      <c r="O40" s="194">
        <f t="shared" si="2"/>
        <v>8</v>
      </c>
      <c r="P40" s="195">
        <f t="shared" si="3"/>
        <v>8</v>
      </c>
      <c r="Q40" s="242">
        <f t="shared" si="11"/>
        <v>41419.375</v>
      </c>
      <c r="R40" s="182"/>
      <c r="S40" s="209">
        <f t="shared" si="21"/>
        <v>223.66666666666666</v>
      </c>
      <c r="T40" s="194">
        <f t="shared" si="12"/>
        <v>0</v>
      </c>
      <c r="U40" s="194">
        <f t="shared" si="13"/>
        <v>7</v>
      </c>
      <c r="V40" s="195">
        <f t="shared" si="14"/>
        <v>10</v>
      </c>
      <c r="W40" s="242">
        <f t="shared" si="18"/>
        <v>41447.333333333336</v>
      </c>
      <c r="X40" s="243">
        <f t="shared" si="19"/>
        <v>447.33333333333331</v>
      </c>
      <c r="Y40" s="194">
        <f t="shared" si="15"/>
        <v>1</v>
      </c>
      <c r="Z40" s="194">
        <f t="shared" si="16"/>
        <v>2</v>
      </c>
      <c r="AA40" s="195">
        <f t="shared" si="17"/>
        <v>20</v>
      </c>
      <c r="AB40" s="242">
        <f t="shared" si="20"/>
        <v>41223.666666666664</v>
      </c>
      <c r="AF40" s="230"/>
    </row>
    <row r="41" spans="1:32" x14ac:dyDescent="0.2">
      <c r="A41" s="297"/>
      <c r="B41" s="226">
        <v>41671</v>
      </c>
      <c r="C41" s="184">
        <v>41365</v>
      </c>
      <c r="D41" s="185">
        <v>10</v>
      </c>
      <c r="E41" s="234">
        <f t="shared" si="5"/>
        <v>305</v>
      </c>
      <c r="F41" s="182"/>
      <c r="G41" s="209">
        <f t="shared" si="6"/>
        <v>152.5</v>
      </c>
      <c r="H41" s="194">
        <f t="shared" si="7"/>
        <v>0</v>
      </c>
      <c r="I41" s="194">
        <f t="shared" si="0"/>
        <v>5</v>
      </c>
      <c r="J41" s="195">
        <f t="shared" si="1"/>
        <v>0</v>
      </c>
      <c r="K41" s="241">
        <f t="shared" si="8"/>
        <v>41518.5</v>
      </c>
      <c r="L41" s="182"/>
      <c r="M41" s="239">
        <f t="shared" si="9"/>
        <v>228.75</v>
      </c>
      <c r="N41" s="194">
        <f t="shared" si="10"/>
        <v>0</v>
      </c>
      <c r="O41" s="194">
        <f t="shared" si="2"/>
        <v>7</v>
      </c>
      <c r="P41" s="195">
        <f t="shared" si="3"/>
        <v>15</v>
      </c>
      <c r="Q41" s="242">
        <f t="shared" si="11"/>
        <v>41442.25</v>
      </c>
      <c r="R41" s="182"/>
      <c r="S41" s="209">
        <f t="shared" si="21"/>
        <v>203.33333333333334</v>
      </c>
      <c r="T41" s="194">
        <f t="shared" si="12"/>
        <v>0</v>
      </c>
      <c r="U41" s="194">
        <f t="shared" si="13"/>
        <v>6</v>
      </c>
      <c r="V41" s="195">
        <f t="shared" si="14"/>
        <v>20</v>
      </c>
      <c r="W41" s="242">
        <f t="shared" si="18"/>
        <v>41467.666666666664</v>
      </c>
      <c r="X41" s="243">
        <f t="shared" si="19"/>
        <v>406.66666666666669</v>
      </c>
      <c r="Y41" s="194">
        <f t="shared" si="15"/>
        <v>1</v>
      </c>
      <c r="Z41" s="194">
        <f t="shared" si="16"/>
        <v>1</v>
      </c>
      <c r="AA41" s="195">
        <f t="shared" si="17"/>
        <v>10</v>
      </c>
      <c r="AB41" s="242">
        <f t="shared" si="20"/>
        <v>41264.333333333336</v>
      </c>
      <c r="AF41" s="230"/>
    </row>
    <row r="42" spans="1:32" x14ac:dyDescent="0.2">
      <c r="A42" s="297"/>
      <c r="B42" s="226">
        <v>41671</v>
      </c>
      <c r="C42" s="184">
        <v>41395</v>
      </c>
      <c r="D42" s="185">
        <v>9</v>
      </c>
      <c r="E42" s="234">
        <f t="shared" si="5"/>
        <v>274.5</v>
      </c>
      <c r="F42" s="182"/>
      <c r="G42" s="209">
        <f t="shared" si="6"/>
        <v>137.25</v>
      </c>
      <c r="H42" s="194">
        <f t="shared" si="7"/>
        <v>0</v>
      </c>
      <c r="I42" s="194">
        <f t="shared" si="0"/>
        <v>4</v>
      </c>
      <c r="J42" s="195">
        <f t="shared" si="1"/>
        <v>15</v>
      </c>
      <c r="K42" s="241">
        <f t="shared" si="8"/>
        <v>41533.75</v>
      </c>
      <c r="L42" s="182"/>
      <c r="M42" s="239">
        <f t="shared" si="9"/>
        <v>205.875</v>
      </c>
      <c r="N42" s="194">
        <f t="shared" si="10"/>
        <v>0</v>
      </c>
      <c r="O42" s="194">
        <f t="shared" si="2"/>
        <v>6</v>
      </c>
      <c r="P42" s="195">
        <f t="shared" si="3"/>
        <v>23</v>
      </c>
      <c r="Q42" s="242">
        <f t="shared" si="11"/>
        <v>41465.125</v>
      </c>
      <c r="R42" s="182"/>
      <c r="S42" s="209">
        <f t="shared" si="21"/>
        <v>183</v>
      </c>
      <c r="T42" s="194">
        <f t="shared" si="12"/>
        <v>0</v>
      </c>
      <c r="U42" s="194">
        <f t="shared" si="13"/>
        <v>6</v>
      </c>
      <c r="V42" s="195">
        <f t="shared" si="14"/>
        <v>0</v>
      </c>
      <c r="W42" s="242">
        <f t="shared" si="18"/>
        <v>41488</v>
      </c>
      <c r="X42" s="243">
        <f t="shared" si="19"/>
        <v>366</v>
      </c>
      <c r="Y42" s="186">
        <f t="shared" si="15"/>
        <v>1</v>
      </c>
      <c r="Z42" s="186">
        <f t="shared" si="16"/>
        <v>0</v>
      </c>
      <c r="AA42" s="187">
        <f t="shared" si="17"/>
        <v>0</v>
      </c>
      <c r="AB42" s="242">
        <f t="shared" si="20"/>
        <v>41305</v>
      </c>
      <c r="AF42" s="230"/>
    </row>
    <row r="43" spans="1:32" x14ac:dyDescent="0.2">
      <c r="A43" s="297"/>
      <c r="B43" s="226">
        <v>41671</v>
      </c>
      <c r="C43" s="184">
        <v>41426</v>
      </c>
      <c r="D43" s="185">
        <v>8</v>
      </c>
      <c r="E43" s="234">
        <f t="shared" si="5"/>
        <v>244</v>
      </c>
      <c r="F43" s="182"/>
      <c r="G43" s="209">
        <f t="shared" si="6"/>
        <v>122</v>
      </c>
      <c r="H43" s="194">
        <f t="shared" si="7"/>
        <v>0</v>
      </c>
      <c r="I43" s="194">
        <f t="shared" si="0"/>
        <v>4</v>
      </c>
      <c r="J43" s="195">
        <f t="shared" si="1"/>
        <v>0</v>
      </c>
      <c r="K43" s="241">
        <f t="shared" si="8"/>
        <v>41549</v>
      </c>
      <c r="L43" s="182"/>
      <c r="M43" s="239">
        <f t="shared" si="9"/>
        <v>183</v>
      </c>
      <c r="N43" s="194">
        <f t="shared" si="10"/>
        <v>0</v>
      </c>
      <c r="O43" s="194">
        <f t="shared" si="2"/>
        <v>6</v>
      </c>
      <c r="P43" s="195">
        <f t="shared" si="3"/>
        <v>0</v>
      </c>
      <c r="Q43" s="242">
        <f t="shared" si="11"/>
        <v>41488</v>
      </c>
      <c r="R43" s="182"/>
      <c r="S43" s="209">
        <f t="shared" si="21"/>
        <v>162.66666666666666</v>
      </c>
      <c r="T43" s="194">
        <f t="shared" si="12"/>
        <v>0</v>
      </c>
      <c r="U43" s="194">
        <f t="shared" si="13"/>
        <v>5</v>
      </c>
      <c r="V43" s="195">
        <f t="shared" si="14"/>
        <v>10</v>
      </c>
      <c r="W43" s="242">
        <f t="shared" si="18"/>
        <v>41508.333333333336</v>
      </c>
      <c r="X43" s="243">
        <f t="shared" si="19"/>
        <v>325.33333333333331</v>
      </c>
      <c r="Y43" s="194">
        <f t="shared" si="15"/>
        <v>0</v>
      </c>
      <c r="Z43" s="194">
        <f t="shared" si="16"/>
        <v>10</v>
      </c>
      <c r="AA43" s="195">
        <f t="shared" si="17"/>
        <v>20</v>
      </c>
      <c r="AB43" s="242">
        <f t="shared" si="20"/>
        <v>41345.666666666664</v>
      </c>
      <c r="AF43" s="230"/>
    </row>
    <row r="44" spans="1:32" x14ac:dyDescent="0.2">
      <c r="A44" s="297"/>
      <c r="B44" s="226">
        <v>41671</v>
      </c>
      <c r="C44" s="184">
        <v>41456</v>
      </c>
      <c r="D44" s="185">
        <v>7</v>
      </c>
      <c r="E44" s="234">
        <f t="shared" si="5"/>
        <v>213.5</v>
      </c>
      <c r="F44" s="182"/>
      <c r="G44" s="209">
        <f t="shared" si="6"/>
        <v>106.75</v>
      </c>
      <c r="H44" s="194">
        <f t="shared" si="7"/>
        <v>0</v>
      </c>
      <c r="I44" s="194">
        <f t="shared" si="0"/>
        <v>3</v>
      </c>
      <c r="J44" s="195">
        <f t="shared" si="1"/>
        <v>15</v>
      </c>
      <c r="K44" s="241">
        <f t="shared" si="8"/>
        <v>41564.25</v>
      </c>
      <c r="L44" s="182"/>
      <c r="M44" s="239">
        <f t="shared" si="9"/>
        <v>160.125</v>
      </c>
      <c r="N44" s="194">
        <f t="shared" si="10"/>
        <v>0</v>
      </c>
      <c r="O44" s="194">
        <f t="shared" si="2"/>
        <v>5</v>
      </c>
      <c r="P44" s="195">
        <f t="shared" si="3"/>
        <v>8</v>
      </c>
      <c r="Q44" s="242">
        <f t="shared" si="11"/>
        <v>41510.875</v>
      </c>
      <c r="R44" s="182"/>
      <c r="S44" s="209">
        <f t="shared" si="21"/>
        <v>142.33333333333334</v>
      </c>
      <c r="T44" s="194">
        <f t="shared" si="12"/>
        <v>0</v>
      </c>
      <c r="U44" s="194">
        <f t="shared" si="13"/>
        <v>4</v>
      </c>
      <c r="V44" s="195">
        <f t="shared" si="14"/>
        <v>20</v>
      </c>
      <c r="W44" s="242">
        <f t="shared" si="18"/>
        <v>41528.666666666664</v>
      </c>
      <c r="X44" s="243">
        <f t="shared" si="19"/>
        <v>284.66666666666669</v>
      </c>
      <c r="Y44" s="194">
        <f t="shared" si="15"/>
        <v>0</v>
      </c>
      <c r="Z44" s="194">
        <f t="shared" si="16"/>
        <v>9</v>
      </c>
      <c r="AA44" s="195">
        <f t="shared" si="17"/>
        <v>10</v>
      </c>
      <c r="AB44" s="242">
        <f t="shared" si="20"/>
        <v>41386.333333333336</v>
      </c>
      <c r="AF44" s="230"/>
    </row>
    <row r="45" spans="1:32" x14ac:dyDescent="0.2">
      <c r="A45" s="297"/>
      <c r="B45" s="226">
        <v>41671</v>
      </c>
      <c r="C45" s="184">
        <v>41487</v>
      </c>
      <c r="D45" s="185">
        <v>6</v>
      </c>
      <c r="E45" s="234">
        <f t="shared" si="5"/>
        <v>183</v>
      </c>
      <c r="F45" s="182"/>
      <c r="G45" s="209">
        <f t="shared" si="6"/>
        <v>91.5</v>
      </c>
      <c r="H45" s="194">
        <f t="shared" si="7"/>
        <v>0</v>
      </c>
      <c r="I45" s="194">
        <f t="shared" si="0"/>
        <v>3</v>
      </c>
      <c r="J45" s="195">
        <f t="shared" si="1"/>
        <v>0</v>
      </c>
      <c r="K45" s="241">
        <f t="shared" si="8"/>
        <v>41579.5</v>
      </c>
      <c r="L45" s="182"/>
      <c r="M45" s="239">
        <f t="shared" si="9"/>
        <v>137.25</v>
      </c>
      <c r="N45" s="194">
        <f t="shared" si="10"/>
        <v>0</v>
      </c>
      <c r="O45" s="194">
        <f t="shared" si="2"/>
        <v>4</v>
      </c>
      <c r="P45" s="195">
        <f t="shared" si="3"/>
        <v>15</v>
      </c>
      <c r="Q45" s="242">
        <f t="shared" si="11"/>
        <v>41533.75</v>
      </c>
      <c r="R45" s="182"/>
      <c r="S45" s="209">
        <f t="shared" si="21"/>
        <v>122</v>
      </c>
      <c r="T45" s="194">
        <f t="shared" si="12"/>
        <v>0</v>
      </c>
      <c r="U45" s="194">
        <f t="shared" si="13"/>
        <v>4</v>
      </c>
      <c r="V45" s="195">
        <f t="shared" si="14"/>
        <v>0</v>
      </c>
      <c r="W45" s="242">
        <f t="shared" si="18"/>
        <v>41549</v>
      </c>
      <c r="X45" s="243">
        <f t="shared" si="19"/>
        <v>244</v>
      </c>
      <c r="Y45" s="194">
        <f t="shared" si="15"/>
        <v>0</v>
      </c>
      <c r="Z45" s="194">
        <f t="shared" si="16"/>
        <v>8</v>
      </c>
      <c r="AA45" s="195">
        <f t="shared" si="17"/>
        <v>0</v>
      </c>
      <c r="AB45" s="242">
        <f t="shared" si="20"/>
        <v>41427</v>
      </c>
      <c r="AF45" s="230"/>
    </row>
    <row r="46" spans="1:32" x14ac:dyDescent="0.2">
      <c r="A46" s="297"/>
      <c r="B46" s="226">
        <v>41671</v>
      </c>
      <c r="C46" s="184">
        <v>41518</v>
      </c>
      <c r="D46" s="185">
        <v>5</v>
      </c>
      <c r="E46" s="234">
        <f t="shared" si="5"/>
        <v>152.5</v>
      </c>
      <c r="F46" s="182"/>
      <c r="G46" s="209">
        <f t="shared" si="6"/>
        <v>76.25</v>
      </c>
      <c r="H46" s="194">
        <f t="shared" si="7"/>
        <v>0</v>
      </c>
      <c r="I46" s="194">
        <f t="shared" si="0"/>
        <v>2</v>
      </c>
      <c r="J46" s="195">
        <f t="shared" si="1"/>
        <v>15</v>
      </c>
      <c r="K46" s="241">
        <f t="shared" si="8"/>
        <v>41594.75</v>
      </c>
      <c r="L46" s="182"/>
      <c r="M46" s="239">
        <f t="shared" si="9"/>
        <v>114.375</v>
      </c>
      <c r="N46" s="194">
        <f t="shared" si="10"/>
        <v>0</v>
      </c>
      <c r="O46" s="194">
        <f t="shared" si="2"/>
        <v>3</v>
      </c>
      <c r="P46" s="195">
        <f t="shared" si="3"/>
        <v>23</v>
      </c>
      <c r="Q46" s="242">
        <f t="shared" si="11"/>
        <v>41556.625</v>
      </c>
      <c r="R46" s="182"/>
      <c r="S46" s="209">
        <f t="shared" si="21"/>
        <v>101.66666666666667</v>
      </c>
      <c r="T46" s="194">
        <f t="shared" si="12"/>
        <v>0</v>
      </c>
      <c r="U46" s="194">
        <f t="shared" si="13"/>
        <v>3</v>
      </c>
      <c r="V46" s="195">
        <f t="shared" si="14"/>
        <v>10</v>
      </c>
      <c r="W46" s="242">
        <f t="shared" si="18"/>
        <v>41569.333333333336</v>
      </c>
      <c r="X46" s="243">
        <f t="shared" si="19"/>
        <v>203.33333333333334</v>
      </c>
      <c r="Y46" s="194">
        <f t="shared" si="15"/>
        <v>0</v>
      </c>
      <c r="Z46" s="194">
        <f t="shared" si="16"/>
        <v>6</v>
      </c>
      <c r="AA46" s="195">
        <f t="shared" si="17"/>
        <v>20</v>
      </c>
      <c r="AB46" s="242">
        <f t="shared" si="20"/>
        <v>41467.666666666664</v>
      </c>
      <c r="AF46" s="230"/>
    </row>
    <row r="47" spans="1:32" x14ac:dyDescent="0.2">
      <c r="A47" s="297"/>
      <c r="B47" s="226">
        <v>41671</v>
      </c>
      <c r="C47" s="184">
        <v>41548</v>
      </c>
      <c r="D47" s="185">
        <v>4</v>
      </c>
      <c r="E47" s="234">
        <f t="shared" si="5"/>
        <v>122</v>
      </c>
      <c r="F47" s="182"/>
      <c r="G47" s="209">
        <f t="shared" si="6"/>
        <v>61</v>
      </c>
      <c r="H47" s="194">
        <f t="shared" si="7"/>
        <v>0</v>
      </c>
      <c r="I47" s="194">
        <f t="shared" si="0"/>
        <v>2</v>
      </c>
      <c r="J47" s="195">
        <f t="shared" si="1"/>
        <v>0</v>
      </c>
      <c r="K47" s="241">
        <f t="shared" si="8"/>
        <v>41610</v>
      </c>
      <c r="L47" s="182"/>
      <c r="M47" s="239">
        <f t="shared" si="9"/>
        <v>91.5</v>
      </c>
      <c r="N47" s="194">
        <f t="shared" si="10"/>
        <v>0</v>
      </c>
      <c r="O47" s="194">
        <f t="shared" si="2"/>
        <v>3</v>
      </c>
      <c r="P47" s="195">
        <f t="shared" si="3"/>
        <v>0</v>
      </c>
      <c r="Q47" s="242">
        <f t="shared" si="11"/>
        <v>41579.5</v>
      </c>
      <c r="R47" s="182"/>
      <c r="S47" s="209">
        <f t="shared" si="21"/>
        <v>81.333333333333329</v>
      </c>
      <c r="T47" s="194">
        <f t="shared" si="12"/>
        <v>0</v>
      </c>
      <c r="U47" s="194">
        <f t="shared" si="13"/>
        <v>2</v>
      </c>
      <c r="V47" s="195">
        <f t="shared" si="14"/>
        <v>20</v>
      </c>
      <c r="W47" s="242">
        <f t="shared" si="18"/>
        <v>41589.666666666664</v>
      </c>
      <c r="X47" s="243">
        <f t="shared" si="19"/>
        <v>162.66666666666666</v>
      </c>
      <c r="Y47" s="194">
        <f t="shared" si="15"/>
        <v>0</v>
      </c>
      <c r="Z47" s="194">
        <f t="shared" si="16"/>
        <v>5</v>
      </c>
      <c r="AA47" s="195">
        <f t="shared" si="17"/>
        <v>10</v>
      </c>
      <c r="AB47" s="242">
        <f t="shared" si="20"/>
        <v>41508.333333333336</v>
      </c>
      <c r="AF47" s="230"/>
    </row>
    <row r="48" spans="1:32" x14ac:dyDescent="0.2">
      <c r="A48" s="297"/>
      <c r="B48" s="226">
        <v>41671</v>
      </c>
      <c r="C48" s="184">
        <v>41579</v>
      </c>
      <c r="D48" s="185">
        <v>3</v>
      </c>
      <c r="E48" s="234">
        <f t="shared" si="5"/>
        <v>91.5</v>
      </c>
      <c r="F48" s="182"/>
      <c r="G48" s="209">
        <f t="shared" si="6"/>
        <v>45.75</v>
      </c>
      <c r="H48" s="194">
        <f t="shared" si="7"/>
        <v>0</v>
      </c>
      <c r="I48" s="194">
        <f t="shared" si="0"/>
        <v>1</v>
      </c>
      <c r="J48" s="195">
        <f t="shared" si="1"/>
        <v>15</v>
      </c>
      <c r="K48" s="241">
        <f t="shared" si="8"/>
        <v>41625.25</v>
      </c>
      <c r="L48" s="182"/>
      <c r="M48" s="239">
        <f t="shared" si="9"/>
        <v>68.625</v>
      </c>
      <c r="N48" s="194">
        <f t="shared" si="10"/>
        <v>0</v>
      </c>
      <c r="O48" s="194">
        <f t="shared" si="2"/>
        <v>2</v>
      </c>
      <c r="P48" s="195">
        <f t="shared" si="3"/>
        <v>8</v>
      </c>
      <c r="Q48" s="242">
        <f t="shared" si="11"/>
        <v>41602.375</v>
      </c>
      <c r="R48" s="182"/>
      <c r="S48" s="209">
        <f t="shared" si="21"/>
        <v>61</v>
      </c>
      <c r="T48" s="194">
        <f t="shared" si="12"/>
        <v>0</v>
      </c>
      <c r="U48" s="194">
        <f t="shared" si="13"/>
        <v>2</v>
      </c>
      <c r="V48" s="195">
        <f t="shared" si="14"/>
        <v>0</v>
      </c>
      <c r="W48" s="242">
        <f t="shared" si="18"/>
        <v>41610</v>
      </c>
      <c r="X48" s="243">
        <f t="shared" si="19"/>
        <v>122</v>
      </c>
      <c r="Y48" s="194">
        <f t="shared" si="15"/>
        <v>0</v>
      </c>
      <c r="Z48" s="194">
        <f t="shared" si="16"/>
        <v>4</v>
      </c>
      <c r="AA48" s="195">
        <f t="shared" si="17"/>
        <v>0</v>
      </c>
      <c r="AB48" s="242">
        <f t="shared" si="20"/>
        <v>41549</v>
      </c>
      <c r="AF48" s="230"/>
    </row>
    <row r="49" spans="1:32" x14ac:dyDescent="0.2">
      <c r="A49" s="297"/>
      <c r="B49" s="226">
        <v>41671</v>
      </c>
      <c r="C49" s="184">
        <v>41609</v>
      </c>
      <c r="D49" s="185">
        <v>2</v>
      </c>
      <c r="E49" s="234">
        <f t="shared" si="5"/>
        <v>61</v>
      </c>
      <c r="F49" s="182"/>
      <c r="G49" s="209">
        <f t="shared" si="6"/>
        <v>30.5</v>
      </c>
      <c r="H49" s="194">
        <f t="shared" si="7"/>
        <v>0</v>
      </c>
      <c r="I49" s="194">
        <f t="shared" si="0"/>
        <v>1</v>
      </c>
      <c r="J49" s="195">
        <f t="shared" si="1"/>
        <v>0</v>
      </c>
      <c r="K49" s="241">
        <f t="shared" si="8"/>
        <v>41640.5</v>
      </c>
      <c r="L49" s="182"/>
      <c r="M49" s="239">
        <f t="shared" si="9"/>
        <v>45.75</v>
      </c>
      <c r="N49" s="194">
        <f t="shared" si="10"/>
        <v>0</v>
      </c>
      <c r="O49" s="194">
        <f t="shared" si="2"/>
        <v>1</v>
      </c>
      <c r="P49" s="195">
        <f t="shared" si="3"/>
        <v>15</v>
      </c>
      <c r="Q49" s="242">
        <f t="shared" si="11"/>
        <v>41625.25</v>
      </c>
      <c r="R49" s="182"/>
      <c r="S49" s="209">
        <f t="shared" si="21"/>
        <v>40.666666666666664</v>
      </c>
      <c r="T49" s="194">
        <f t="shared" si="12"/>
        <v>0</v>
      </c>
      <c r="U49" s="194">
        <f t="shared" si="13"/>
        <v>1</v>
      </c>
      <c r="V49" s="195">
        <f t="shared" si="14"/>
        <v>10</v>
      </c>
      <c r="W49" s="242">
        <f t="shared" si="18"/>
        <v>41630.333333333336</v>
      </c>
      <c r="X49" s="243">
        <f t="shared" si="19"/>
        <v>81.333333333333329</v>
      </c>
      <c r="Y49" s="194">
        <f t="shared" si="15"/>
        <v>0</v>
      </c>
      <c r="Z49" s="194">
        <f t="shared" si="16"/>
        <v>2</v>
      </c>
      <c r="AA49" s="195">
        <f t="shared" si="17"/>
        <v>20</v>
      </c>
      <c r="AB49" s="242">
        <f t="shared" si="20"/>
        <v>41589.666666666664</v>
      </c>
      <c r="AF49" s="230"/>
    </row>
    <row r="50" spans="1:32" ht="12" thickBot="1" x14ac:dyDescent="0.25">
      <c r="A50" s="298"/>
      <c r="B50" s="226">
        <v>41671</v>
      </c>
      <c r="C50" s="197">
        <v>41640</v>
      </c>
      <c r="D50" s="181">
        <v>1</v>
      </c>
      <c r="E50" s="234">
        <f t="shared" si="5"/>
        <v>30.5</v>
      </c>
      <c r="F50" s="182"/>
      <c r="G50" s="209">
        <f t="shared" si="6"/>
        <v>15.25</v>
      </c>
      <c r="H50" s="206">
        <f t="shared" si="7"/>
        <v>0</v>
      </c>
      <c r="I50" s="206">
        <f t="shared" si="0"/>
        <v>0</v>
      </c>
      <c r="J50" s="207">
        <f t="shared" si="1"/>
        <v>15</v>
      </c>
      <c r="K50" s="241">
        <f t="shared" si="8"/>
        <v>41655.75</v>
      </c>
      <c r="L50" s="182"/>
      <c r="M50" s="239">
        <f t="shared" si="9"/>
        <v>22.875</v>
      </c>
      <c r="N50" s="206">
        <f t="shared" si="10"/>
        <v>0</v>
      </c>
      <c r="O50" s="206">
        <f t="shared" si="2"/>
        <v>0</v>
      </c>
      <c r="P50" s="207">
        <f t="shared" si="3"/>
        <v>23</v>
      </c>
      <c r="Q50" s="242">
        <f t="shared" si="11"/>
        <v>41648.125</v>
      </c>
      <c r="R50" s="182"/>
      <c r="S50" s="209">
        <f t="shared" si="21"/>
        <v>20.333333333333332</v>
      </c>
      <c r="T50" s="206">
        <f t="shared" si="12"/>
        <v>0</v>
      </c>
      <c r="U50" s="206">
        <f t="shared" si="13"/>
        <v>0</v>
      </c>
      <c r="V50" s="207">
        <f t="shared" si="14"/>
        <v>20</v>
      </c>
      <c r="W50" s="242">
        <f t="shared" si="18"/>
        <v>41650.666666666664</v>
      </c>
      <c r="X50" s="243">
        <f t="shared" si="19"/>
        <v>40.666666666666664</v>
      </c>
      <c r="Y50" s="206">
        <f t="shared" si="15"/>
        <v>0</v>
      </c>
      <c r="Z50" s="206">
        <f t="shared" si="16"/>
        <v>1</v>
      </c>
      <c r="AA50" s="207">
        <f t="shared" si="17"/>
        <v>10</v>
      </c>
      <c r="AB50" s="242">
        <f t="shared" si="20"/>
        <v>41630.333333333336</v>
      </c>
      <c r="AF50" s="230"/>
    </row>
    <row r="51" spans="1:32" ht="12" thickTop="1" x14ac:dyDescent="0.2">
      <c r="K51" s="196"/>
      <c r="AF51" s="230"/>
    </row>
    <row r="52" spans="1:32" x14ac:dyDescent="0.2">
      <c r="AF52" s="230"/>
    </row>
  </sheetData>
  <mergeCells count="11">
    <mergeCell ref="A27:A38"/>
    <mergeCell ref="A39:A50"/>
    <mergeCell ref="C1:D1"/>
    <mergeCell ref="A3:A14"/>
    <mergeCell ref="A15:A26"/>
    <mergeCell ref="AC7:AC22"/>
    <mergeCell ref="AC23:AC30"/>
    <mergeCell ref="H1:K1"/>
    <mergeCell ref="N1:Q1"/>
    <mergeCell ref="T1:W1"/>
    <mergeCell ref="Y1:AB1"/>
  </mergeCells>
  <phoneticPr fontId="0" type="noConversion"/>
  <pageMargins left="0.66" right="0.28999999999999998" top="0.18" bottom="0.16" header="0.17" footer="0.11811023622047245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showGridLines="0" topLeftCell="A2" workbookViewId="0">
      <selection activeCell="C8" sqref="C8"/>
    </sheetView>
  </sheetViews>
  <sheetFormatPr baseColWidth="10" defaultRowHeight="12.75" x14ac:dyDescent="0.2"/>
  <cols>
    <col min="2" max="2" width="8.42578125" hidden="1" customWidth="1"/>
    <col min="4" max="5" width="11.42578125" hidden="1" customWidth="1"/>
    <col min="6" max="6" width="1.42578125" customWidth="1"/>
    <col min="7" max="7" width="2" hidden="1" customWidth="1"/>
    <col min="8" max="8" width="3.5703125" customWidth="1"/>
    <col min="9" max="9" width="4.140625" customWidth="1"/>
    <col min="10" max="10" width="4.42578125" customWidth="1"/>
    <col min="12" max="12" width="1.85546875" customWidth="1"/>
    <col min="13" max="13" width="2" hidden="1" customWidth="1"/>
    <col min="14" max="14" width="3.5703125" customWidth="1"/>
    <col min="15" max="15" width="4.140625" customWidth="1"/>
    <col min="16" max="16" width="4.42578125" customWidth="1"/>
    <col min="18" max="18" width="1.28515625" customWidth="1"/>
    <col min="19" max="19" width="2" hidden="1" customWidth="1"/>
    <col min="20" max="20" width="3.5703125" customWidth="1"/>
    <col min="21" max="21" width="4.140625" customWidth="1"/>
    <col min="22" max="22" width="4.42578125" customWidth="1"/>
    <col min="24" max="24" width="1.85546875" customWidth="1"/>
    <col min="25" max="25" width="1.7109375" hidden="1" customWidth="1"/>
    <col min="26" max="26" width="3.5703125" customWidth="1"/>
    <col min="27" max="27" width="4.140625" customWidth="1"/>
    <col min="28" max="28" width="4.42578125" customWidth="1"/>
  </cols>
  <sheetData>
    <row r="1" spans="1:29" x14ac:dyDescent="0.2">
      <c r="A1" t="s">
        <v>358</v>
      </c>
    </row>
    <row r="3" spans="1:29" ht="13.5" thickBot="1" x14ac:dyDescent="0.25"/>
    <row r="4" spans="1:29" s="244" customFormat="1" x14ac:dyDescent="0.2">
      <c r="B4" s="226">
        <v>41671</v>
      </c>
      <c r="C4" s="309"/>
      <c r="D4" s="310"/>
      <c r="E4" s="231"/>
      <c r="F4" s="255"/>
      <c r="G4" s="255"/>
      <c r="H4" s="311" t="s">
        <v>329</v>
      </c>
      <c r="I4" s="312"/>
      <c r="J4" s="312"/>
      <c r="K4" s="313"/>
      <c r="L4" s="257"/>
      <c r="M4" s="238"/>
      <c r="N4" s="306" t="s">
        <v>330</v>
      </c>
      <c r="O4" s="307"/>
      <c r="P4" s="307"/>
      <c r="Q4" s="308"/>
      <c r="R4" s="257"/>
      <c r="S4" s="238"/>
      <c r="T4" s="306" t="s">
        <v>331</v>
      </c>
      <c r="U4" s="307"/>
      <c r="V4" s="307"/>
      <c r="W4" s="308"/>
      <c r="X4" s="246"/>
      <c r="Y4" s="238"/>
      <c r="Z4" s="306" t="s">
        <v>332</v>
      </c>
      <c r="AA4" s="307"/>
      <c r="AB4" s="307"/>
      <c r="AC4" s="308"/>
    </row>
    <row r="5" spans="1:29" ht="23.25" thickBot="1" x14ac:dyDescent="0.25">
      <c r="A5" s="105"/>
      <c r="B5" s="211"/>
      <c r="C5" s="254" t="s">
        <v>340</v>
      </c>
      <c r="D5" s="245" t="s">
        <v>333</v>
      </c>
      <c r="E5" s="245"/>
      <c r="F5" s="245"/>
      <c r="G5" s="245"/>
      <c r="H5" s="259" t="s">
        <v>334</v>
      </c>
      <c r="I5" s="260" t="s">
        <v>335</v>
      </c>
      <c r="J5" s="260" t="s">
        <v>336</v>
      </c>
      <c r="K5" s="261" t="s">
        <v>341</v>
      </c>
      <c r="L5" s="232"/>
      <c r="M5" s="227"/>
      <c r="N5" s="259" t="s">
        <v>334</v>
      </c>
      <c r="O5" s="260" t="s">
        <v>335</v>
      </c>
      <c r="P5" s="260" t="s">
        <v>336</v>
      </c>
      <c r="Q5" s="261" t="s">
        <v>341</v>
      </c>
      <c r="R5" s="232"/>
      <c r="S5" s="227"/>
      <c r="T5" s="259" t="s">
        <v>334</v>
      </c>
      <c r="U5" s="260" t="s">
        <v>335</v>
      </c>
      <c r="V5" s="260" t="s">
        <v>336</v>
      </c>
      <c r="W5" s="261" t="s">
        <v>341</v>
      </c>
      <c r="X5" s="247"/>
      <c r="Y5" s="256"/>
      <c r="Z5" s="259" t="s">
        <v>334</v>
      </c>
      <c r="AA5" s="260" t="s">
        <v>335</v>
      </c>
      <c r="AB5" s="260" t="s">
        <v>336</v>
      </c>
      <c r="AC5" s="261" t="s">
        <v>341</v>
      </c>
    </row>
    <row r="6" spans="1:29" ht="14.25" thickTop="1" thickBot="1" x14ac:dyDescent="0.25">
      <c r="H6" s="258"/>
      <c r="I6" s="258"/>
      <c r="J6" s="258"/>
      <c r="K6" s="258"/>
      <c r="N6" s="258"/>
      <c r="O6" s="258"/>
      <c r="P6" s="258"/>
      <c r="Q6" s="258"/>
      <c r="T6" s="258"/>
      <c r="U6" s="258"/>
      <c r="V6" s="258"/>
      <c r="W6" s="258"/>
      <c r="Z6" s="258"/>
      <c r="AA6" s="258"/>
      <c r="AB6" s="258"/>
      <c r="AC6" s="258"/>
    </row>
    <row r="7" spans="1:29" ht="14.25" thickTop="1" thickBot="1" x14ac:dyDescent="0.25">
      <c r="B7" s="226">
        <v>41671</v>
      </c>
      <c r="C7" s="262">
        <v>41275</v>
      </c>
      <c r="D7" s="217">
        <f>E7/30.5</f>
        <v>12.983606557377049</v>
      </c>
      <c r="E7" s="235">
        <f>B7-C7</f>
        <v>396</v>
      </c>
      <c r="F7" s="182"/>
      <c r="G7" s="209">
        <f>E7*1/2</f>
        <v>198</v>
      </c>
      <c r="H7" s="249">
        <f>INT(D7*1/2/12)</f>
        <v>0</v>
      </c>
      <c r="I7" s="250">
        <f>INT(D7*1/2-(H7*12))</f>
        <v>6</v>
      </c>
      <c r="J7" s="251">
        <f>ROUND((D7*1/2-(H7*12)-I7)*30,0)</f>
        <v>15</v>
      </c>
      <c r="K7" s="252">
        <f>B7-G7</f>
        <v>41473</v>
      </c>
      <c r="L7" s="248"/>
      <c r="M7" s="239">
        <f>E7*3/4</f>
        <v>297</v>
      </c>
      <c r="N7" s="249">
        <f>INT(D7*3/4/12)</f>
        <v>0</v>
      </c>
      <c r="O7" s="250">
        <f>INT(D7*3/4-(N7*12))</f>
        <v>9</v>
      </c>
      <c r="P7" s="251">
        <f>ROUND((D7*3/4-(N7*12)-O7)*30,0)</f>
        <v>22</v>
      </c>
      <c r="Q7" s="253">
        <f>B7-M7</f>
        <v>41374</v>
      </c>
      <c r="R7" s="248"/>
      <c r="S7" s="209">
        <f>E7*2/3</f>
        <v>264</v>
      </c>
      <c r="T7" s="249">
        <f>INT(D7*2/3/12)</f>
        <v>0</v>
      </c>
      <c r="U7" s="250">
        <f>INT(D7*2/3-(T7*12))</f>
        <v>8</v>
      </c>
      <c r="V7" s="251">
        <f>ROUND((D7*2/3-(T7*12)-U7)*30,0)</f>
        <v>20</v>
      </c>
      <c r="W7" s="253">
        <f>B7-S7</f>
        <v>41407</v>
      </c>
      <c r="X7" s="242"/>
      <c r="Y7" s="239">
        <f>E7*4/3</f>
        <v>528</v>
      </c>
      <c r="Z7" s="249">
        <f>INT(D7*4/3/12)</f>
        <v>1</v>
      </c>
      <c r="AA7" s="250">
        <f>INT(D7*4/3-(Z7*12))</f>
        <v>5</v>
      </c>
      <c r="AB7" s="251">
        <f>ROUND((D7*4/3-(Z7*12)-AA7)*30,0)</f>
        <v>9</v>
      </c>
      <c r="AC7" s="253">
        <f>B7-Y7</f>
        <v>41143</v>
      </c>
    </row>
  </sheetData>
  <mergeCells count="5">
    <mergeCell ref="Z4:AC4"/>
    <mergeCell ref="C4:D4"/>
    <mergeCell ref="H4:K4"/>
    <mergeCell ref="N4:Q4"/>
    <mergeCell ref="T4:W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FF00"/>
  </sheetPr>
  <dimension ref="B2:F31"/>
  <sheetViews>
    <sheetView showGridLines="0" workbookViewId="0">
      <selection activeCell="B59" sqref="B59"/>
    </sheetView>
  </sheetViews>
  <sheetFormatPr baseColWidth="10" defaultRowHeight="12.75" x14ac:dyDescent="0.2"/>
  <cols>
    <col min="1" max="1" width="11.42578125" style="13"/>
    <col min="2" max="6" width="11.42578125" style="62"/>
    <col min="7" max="16384" width="11.42578125" style="13"/>
  </cols>
  <sheetData>
    <row r="2" spans="2:6" x14ac:dyDescent="0.2">
      <c r="B2" s="276" t="s">
        <v>197</v>
      </c>
      <c r="C2" s="276"/>
      <c r="D2" s="276"/>
      <c r="E2" s="276"/>
    </row>
    <row r="3" spans="2:6" x14ac:dyDescent="0.2">
      <c r="B3" s="276" t="s">
        <v>198</v>
      </c>
      <c r="C3" s="276"/>
      <c r="D3" s="276"/>
      <c r="E3" s="276"/>
    </row>
    <row r="4" spans="2:6" x14ac:dyDescent="0.2">
      <c r="B4" s="276" t="s">
        <v>199</v>
      </c>
      <c r="C4" s="276"/>
      <c r="D4" s="276"/>
      <c r="E4" s="276"/>
    </row>
    <row r="6" spans="2:6" x14ac:dyDescent="0.2">
      <c r="B6" s="63" t="s">
        <v>50</v>
      </c>
      <c r="C6" s="63" t="s">
        <v>51</v>
      </c>
      <c r="D6" s="63" t="s">
        <v>52</v>
      </c>
      <c r="E6" s="63" t="s">
        <v>53</v>
      </c>
      <c r="F6" s="63" t="s">
        <v>52</v>
      </c>
    </row>
    <row r="7" spans="2:6" x14ac:dyDescent="0.2">
      <c r="D7" s="63" t="s">
        <v>55</v>
      </c>
      <c r="E7" s="63" t="s">
        <v>56</v>
      </c>
      <c r="F7" s="63" t="s">
        <v>57</v>
      </c>
    </row>
    <row r="8" spans="2:6" ht="6.75" customHeight="1" x14ac:dyDescent="0.2"/>
    <row r="9" spans="2:6" x14ac:dyDescent="0.2">
      <c r="B9" s="62">
        <v>1</v>
      </c>
      <c r="C9" s="62" t="s">
        <v>63</v>
      </c>
      <c r="D9" s="15">
        <f>LOOKUP(F9,'IB-IM'!A:A,'IB-IM'!C:C)</f>
        <v>203</v>
      </c>
      <c r="E9" s="25">
        <f>TRUNC(ROUND(taux!$D$39*D9,2)/12*100)/100</f>
        <v>939.94</v>
      </c>
      <c r="F9" s="62">
        <v>100</v>
      </c>
    </row>
    <row r="10" spans="2:6" x14ac:dyDescent="0.2">
      <c r="B10" s="62">
        <v>2</v>
      </c>
      <c r="C10" s="62" t="s">
        <v>73</v>
      </c>
      <c r="D10" s="15">
        <f>LOOKUP(F10,'IB-IM'!A:A,'IB-IM'!C:C)</f>
        <v>209</v>
      </c>
      <c r="E10" s="25">
        <f>TRUNC(ROUND(taux!$D$39*D10,2)/12*100)/100</f>
        <v>967.73</v>
      </c>
      <c r="F10" s="62">
        <v>108</v>
      </c>
    </row>
    <row r="11" spans="2:6" x14ac:dyDescent="0.2">
      <c r="B11" s="62">
        <v>3</v>
      </c>
      <c r="C11" s="62" t="s">
        <v>73</v>
      </c>
      <c r="D11" s="15">
        <f>LOOKUP(F11,'IB-IM'!A:A,'IB-IM'!C:C)</f>
        <v>215</v>
      </c>
      <c r="E11" s="25">
        <f>TRUNC(ROUND(taux!$D$39*D11,2)/12*100)/100</f>
        <v>995.51</v>
      </c>
      <c r="F11" s="62">
        <v>117</v>
      </c>
    </row>
    <row r="12" spans="2:6" x14ac:dyDescent="0.2">
      <c r="B12" s="62">
        <v>4</v>
      </c>
      <c r="C12" s="62" t="s">
        <v>73</v>
      </c>
      <c r="D12" s="15">
        <f>LOOKUP(F12,'IB-IM'!A:A,'IB-IM'!C:C)</f>
        <v>224</v>
      </c>
      <c r="E12" s="25">
        <f>TRUNC(ROUND(taux!$D$39*D12,2)/12*100)/100</f>
        <v>1037.18</v>
      </c>
      <c r="F12" s="62">
        <v>127</v>
      </c>
    </row>
    <row r="13" spans="2:6" x14ac:dyDescent="0.2">
      <c r="B13" s="62">
        <v>5</v>
      </c>
      <c r="C13" s="62" t="s">
        <v>73</v>
      </c>
      <c r="D13" s="15">
        <f>LOOKUP(F13,'IB-IM'!A:A,'IB-IM'!C:C)</f>
        <v>237</v>
      </c>
      <c r="E13" s="25">
        <f>TRUNC(ROUND(taux!$D$39*D13,2)/12*100)/100</f>
        <v>1097.3699999999999</v>
      </c>
      <c r="F13" s="62">
        <v>149</v>
      </c>
    </row>
    <row r="14" spans="2:6" x14ac:dyDescent="0.2">
      <c r="B14" s="62">
        <v>6</v>
      </c>
      <c r="C14" s="62" t="s">
        <v>73</v>
      </c>
      <c r="D14" s="15">
        <f>LOOKUP(F14,'IB-IM'!A:A,'IB-IM'!C:C)</f>
        <v>248</v>
      </c>
      <c r="E14" s="25">
        <f>TRUNC(ROUND(taux!$D$39*D14,2)/12*100)/100</f>
        <v>1148.31</v>
      </c>
      <c r="F14" s="62">
        <v>178</v>
      </c>
    </row>
    <row r="15" spans="2:6" x14ac:dyDescent="0.2">
      <c r="B15" s="62">
        <v>7</v>
      </c>
      <c r="C15" s="62" t="s">
        <v>73</v>
      </c>
      <c r="D15" s="15">
        <f>LOOKUP(F15,'IB-IM'!A:A,'IB-IM'!C:C)</f>
        <v>274</v>
      </c>
      <c r="E15" s="25">
        <f>TRUNC(ROUND(taux!$D$39*D15,2)/12*100)/100</f>
        <v>1268.7</v>
      </c>
      <c r="F15" s="62">
        <v>209</v>
      </c>
    </row>
    <row r="16" spans="2:6" x14ac:dyDescent="0.2">
      <c r="B16" s="62">
        <v>8</v>
      </c>
      <c r="D16" s="15">
        <f>LOOKUP(F16,'IB-IM'!A:A,'IB-IM'!C:C)</f>
        <v>302</v>
      </c>
      <c r="E16" s="25">
        <f>TRUNC(ROUND(taux!$D$39*D16,2)/12*100)/100</f>
        <v>1398.34</v>
      </c>
      <c r="F16" s="62">
        <v>237</v>
      </c>
    </row>
    <row r="20" spans="2:6" x14ac:dyDescent="0.2">
      <c r="B20" s="276" t="s">
        <v>200</v>
      </c>
      <c r="C20" s="276"/>
      <c r="D20" s="276"/>
      <c r="E20" s="276"/>
    </row>
    <row r="21" spans="2:6" x14ac:dyDescent="0.2">
      <c r="B21" s="276" t="s">
        <v>201</v>
      </c>
      <c r="C21" s="276"/>
      <c r="D21" s="276"/>
      <c r="E21" s="276"/>
    </row>
    <row r="22" spans="2:6" x14ac:dyDescent="0.2">
      <c r="B22" s="276" t="s">
        <v>202</v>
      </c>
      <c r="C22" s="276"/>
      <c r="D22" s="276"/>
      <c r="E22" s="276"/>
    </row>
    <row r="24" spans="2:6" x14ac:dyDescent="0.2">
      <c r="B24" s="63" t="s">
        <v>50</v>
      </c>
      <c r="C24" s="63" t="s">
        <v>51</v>
      </c>
      <c r="D24" s="63" t="s">
        <v>52</v>
      </c>
      <c r="E24" s="63" t="s">
        <v>53</v>
      </c>
      <c r="F24" s="63" t="s">
        <v>52</v>
      </c>
    </row>
    <row r="25" spans="2:6" x14ac:dyDescent="0.2">
      <c r="D25" s="63" t="s">
        <v>55</v>
      </c>
      <c r="E25" s="63" t="s">
        <v>56</v>
      </c>
      <c r="F25" s="63" t="s">
        <v>57</v>
      </c>
    </row>
    <row r="26" spans="2:6" ht="6.75" customHeight="1" x14ac:dyDescent="0.2"/>
    <row r="27" spans="2:6" x14ac:dyDescent="0.2">
      <c r="B27" s="62">
        <v>1</v>
      </c>
      <c r="C27" s="62" t="s">
        <v>73</v>
      </c>
      <c r="D27" s="15">
        <f>LOOKUP(F27,'IB-IM'!A:A,'IB-IM'!C:C)</f>
        <v>225</v>
      </c>
      <c r="E27" s="25">
        <f>TRUNC(ROUND(taux!$D$39*D27,2)/12*100)/100</f>
        <v>1041.81</v>
      </c>
      <c r="F27" s="62">
        <v>128</v>
      </c>
    </row>
    <row r="28" spans="2:6" x14ac:dyDescent="0.2">
      <c r="B28" s="62">
        <v>2</v>
      </c>
      <c r="C28" s="62" t="s">
        <v>60</v>
      </c>
      <c r="D28" s="15">
        <f>LOOKUP(F28,'IB-IM'!A:A,'IB-IM'!C:C)</f>
        <v>245</v>
      </c>
      <c r="E28" s="25">
        <f>TRUNC(ROUND(taux!$D$39*D28,2)/12*100)/100</f>
        <v>1134.42</v>
      </c>
      <c r="F28" s="62">
        <v>169</v>
      </c>
    </row>
    <row r="29" spans="2:6" x14ac:dyDescent="0.2">
      <c r="B29" s="62">
        <v>3</v>
      </c>
      <c r="C29" s="62" t="s">
        <v>60</v>
      </c>
      <c r="D29" s="15">
        <f>LOOKUP(F29,'IB-IM'!A:A,'IB-IM'!C:C)</f>
        <v>255</v>
      </c>
      <c r="E29" s="25">
        <f>TRUNC(ROUND(taux!$D$39*D29,2)/12*100)/100</f>
        <v>1180.72</v>
      </c>
      <c r="F29" s="62">
        <v>190</v>
      </c>
    </row>
    <row r="30" spans="2:6" x14ac:dyDescent="0.2">
      <c r="B30" s="62">
        <v>4</v>
      </c>
      <c r="C30" s="62" t="s">
        <v>60</v>
      </c>
      <c r="D30" s="15">
        <f>LOOKUP(F30,'IB-IM'!A:A,'IB-IM'!C:C)</f>
        <v>287</v>
      </c>
      <c r="E30" s="25">
        <f>TRUNC(ROUND(taux!$D$39*D30,2)/12*100)/100</f>
        <v>1328.89</v>
      </c>
      <c r="F30" s="62">
        <v>222</v>
      </c>
    </row>
    <row r="31" spans="2:6" x14ac:dyDescent="0.2">
      <c r="B31" s="62">
        <v>5</v>
      </c>
      <c r="C31" s="62" t="s">
        <v>60</v>
      </c>
      <c r="D31" s="15">
        <f>LOOKUP(F31,'IB-IM'!A:A,'IB-IM'!C:C)</f>
        <v>309</v>
      </c>
      <c r="E31" s="25">
        <f>TRUNC(ROUND(taux!$D$39*D31,2)/12*100)/100</f>
        <v>1430.76</v>
      </c>
      <c r="F31" s="62">
        <v>250</v>
      </c>
    </row>
  </sheetData>
  <mergeCells count="6">
    <mergeCell ref="B20:E20"/>
    <mergeCell ref="B21:E21"/>
    <mergeCell ref="B22:E22"/>
    <mergeCell ref="B2:E2"/>
    <mergeCell ref="B3:E3"/>
    <mergeCell ref="B4:E4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tabColor indexed="13"/>
  </sheetPr>
  <dimension ref="A1:S17"/>
  <sheetViews>
    <sheetView showGridLines="0" zoomScale="80" zoomScaleNormal="80" workbookViewId="0">
      <selection activeCell="L81" sqref="L81"/>
    </sheetView>
  </sheetViews>
  <sheetFormatPr baseColWidth="10" defaultRowHeight="12.75" x14ac:dyDescent="0.2"/>
  <cols>
    <col min="1" max="6" width="11.42578125" style="50"/>
    <col min="7" max="7" width="4.42578125" style="50" customWidth="1"/>
    <col min="8" max="8" width="11.42578125" style="50"/>
    <col min="9" max="9" width="12.85546875" style="50" customWidth="1"/>
    <col min="10" max="10" width="4" style="50" customWidth="1"/>
    <col min="11" max="15" width="11.42578125" style="50"/>
    <col min="16" max="16" width="11.42578125" style="51"/>
    <col min="17" max="16384" width="11.42578125" style="50"/>
  </cols>
  <sheetData>
    <row r="1" spans="1:19" x14ac:dyDescent="0.2">
      <c r="A1" s="12" t="s">
        <v>64</v>
      </c>
      <c r="B1" s="12"/>
      <c r="C1" s="13"/>
      <c r="D1" s="14" t="s">
        <v>243</v>
      </c>
      <c r="E1" s="13"/>
      <c r="F1" s="14"/>
      <c r="G1" s="14"/>
      <c r="H1" s="14"/>
      <c r="K1" s="87"/>
      <c r="L1" s="87"/>
      <c r="M1" s="90">
        <v>2014</v>
      </c>
      <c r="N1" s="87"/>
      <c r="O1" s="87"/>
      <c r="Q1" s="154"/>
      <c r="R1" s="154">
        <v>2015</v>
      </c>
      <c r="S1" s="154"/>
    </row>
    <row r="2" spans="1:19" x14ac:dyDescent="0.2">
      <c r="A2" s="13"/>
      <c r="B2" s="15" t="s">
        <v>50</v>
      </c>
      <c r="C2" s="15" t="s">
        <v>51</v>
      </c>
      <c r="D2" s="15" t="s">
        <v>52</v>
      </c>
      <c r="E2" s="15" t="s">
        <v>53</v>
      </c>
      <c r="F2" s="15" t="s">
        <v>52</v>
      </c>
      <c r="G2" s="15"/>
      <c r="H2" s="100" t="s">
        <v>300</v>
      </c>
      <c r="I2" s="100"/>
      <c r="K2" s="20" t="s">
        <v>50</v>
      </c>
      <c r="L2" s="20" t="s">
        <v>51</v>
      </c>
      <c r="M2" s="20" t="s">
        <v>52</v>
      </c>
      <c r="N2" s="20" t="s">
        <v>53</v>
      </c>
      <c r="O2" s="20" t="s">
        <v>52</v>
      </c>
      <c r="Q2" s="152" t="s">
        <v>52</v>
      </c>
      <c r="R2" s="152" t="s">
        <v>53</v>
      </c>
      <c r="S2" s="152" t="s">
        <v>52</v>
      </c>
    </row>
    <row r="3" spans="1:19" x14ac:dyDescent="0.2">
      <c r="A3" s="13"/>
      <c r="B3" s="14"/>
      <c r="C3" s="13"/>
      <c r="D3" s="15" t="s">
        <v>55</v>
      </c>
      <c r="E3" s="15" t="s">
        <v>56</v>
      </c>
      <c r="F3" s="15" t="s">
        <v>57</v>
      </c>
      <c r="G3" s="15"/>
      <c r="H3" s="15"/>
      <c r="I3" s="15" t="s">
        <v>301</v>
      </c>
      <c r="K3" s="88"/>
      <c r="L3" s="19"/>
      <c r="M3" s="20" t="s">
        <v>55</v>
      </c>
      <c r="N3" s="20" t="s">
        <v>56</v>
      </c>
      <c r="O3" s="20" t="s">
        <v>57</v>
      </c>
      <c r="P3" s="63" t="s">
        <v>301</v>
      </c>
      <c r="Q3" s="152" t="s">
        <v>55</v>
      </c>
      <c r="R3" s="152" t="s">
        <v>56</v>
      </c>
      <c r="S3" s="152" t="s">
        <v>57</v>
      </c>
    </row>
    <row r="4" spans="1:19" ht="13.5" thickBot="1" x14ac:dyDescent="0.25">
      <c r="A4" s="13"/>
      <c r="B4" s="14"/>
      <c r="C4" s="13"/>
      <c r="D4" s="14"/>
      <c r="E4" s="13"/>
      <c r="F4" s="14"/>
      <c r="G4" s="14"/>
      <c r="H4" s="14"/>
      <c r="K4" s="87"/>
      <c r="L4" s="87"/>
      <c r="M4" s="87"/>
      <c r="N4" s="87"/>
      <c r="O4" s="87"/>
    </row>
    <row r="5" spans="1:19" x14ac:dyDescent="0.2">
      <c r="A5" s="13"/>
      <c r="B5" s="390">
        <v>1</v>
      </c>
      <c r="C5" s="391">
        <v>1</v>
      </c>
      <c r="D5" s="391">
        <f>LOOKUP(F5,'IB-IM'!A:A,'IB-IM'!C:C)</f>
        <v>309</v>
      </c>
      <c r="E5" s="392">
        <f>TRUNC(ROUND(taux!$D$39*D5,2)/12*100)/100</f>
        <v>1430.76</v>
      </c>
      <c r="F5" s="391">
        <v>297</v>
      </c>
      <c r="G5" s="391"/>
      <c r="H5" s="443" t="s">
        <v>261</v>
      </c>
      <c r="I5" s="444">
        <f>M5-D5</f>
        <v>7</v>
      </c>
      <c r="J5" s="393"/>
      <c r="K5" s="396">
        <v>1</v>
      </c>
      <c r="L5" s="445">
        <v>1</v>
      </c>
      <c r="M5" s="396">
        <f>LOOKUP(O5,'IB-IM'!A:A,'IB-IM'!C:C)</f>
        <v>316</v>
      </c>
      <c r="N5" s="397">
        <f>TRUNC(ROUND(taux!$D$39*M5,2)/12*100)/100</f>
        <v>1463.17</v>
      </c>
      <c r="O5" s="446">
        <v>330</v>
      </c>
      <c r="P5" s="444">
        <f>Q5-M5</f>
        <v>5</v>
      </c>
      <c r="Q5" s="398">
        <f>LOOKUP(S5,'IB-IM'!A:A,'IB-IM'!C:C)</f>
        <v>321</v>
      </c>
      <c r="R5" s="399">
        <f>TRUNC(ROUND(taux!$D$39*Q5,2)/12*100)/100</f>
        <v>1486.32</v>
      </c>
      <c r="S5" s="447">
        <v>340</v>
      </c>
    </row>
    <row r="6" spans="1:19" x14ac:dyDescent="0.2">
      <c r="A6" s="13"/>
      <c r="B6" s="401">
        <v>2</v>
      </c>
      <c r="C6" s="377">
        <v>2</v>
      </c>
      <c r="D6" s="377">
        <f>LOOKUP(F6,'IB-IM'!A:A,'IB-IM'!C:C)</f>
        <v>310</v>
      </c>
      <c r="E6" s="385">
        <f>TRUNC(ROUND(taux!$D$39*D6,2)/12*100)/100</f>
        <v>1435.39</v>
      </c>
      <c r="F6" s="377">
        <v>298</v>
      </c>
      <c r="G6" s="377"/>
      <c r="H6" s="439" t="s">
        <v>271</v>
      </c>
      <c r="I6" s="440">
        <f t="shared" ref="I6:I15" si="0">M6-D6</f>
        <v>7</v>
      </c>
      <c r="J6" s="378"/>
      <c r="K6" s="379">
        <v>2</v>
      </c>
      <c r="L6" s="441">
        <v>1</v>
      </c>
      <c r="M6" s="379">
        <f>LOOKUP(O6,'IB-IM'!A:A,'IB-IM'!C:C)</f>
        <v>317</v>
      </c>
      <c r="N6" s="388">
        <f>TRUNC(ROUND(taux!$D$39*M6,2)/12*100)/100</f>
        <v>1467.8</v>
      </c>
      <c r="O6" s="424">
        <v>334</v>
      </c>
      <c r="P6" s="440">
        <f t="shared" ref="P6:P15" si="1">Q6-M6</f>
        <v>5</v>
      </c>
      <c r="Q6" s="380">
        <f>LOOKUP(S6,'IB-IM'!A:A,'IB-IM'!C:C)</f>
        <v>322</v>
      </c>
      <c r="R6" s="389">
        <f>TRUNC(ROUND(taux!$D$39*Q6,2)/12*100)/100</f>
        <v>1490.95</v>
      </c>
      <c r="S6" s="448">
        <v>341</v>
      </c>
    </row>
    <row r="7" spans="1:19" x14ac:dyDescent="0.2">
      <c r="A7" s="13"/>
      <c r="B7" s="401">
        <v>3</v>
      </c>
      <c r="C7" s="377">
        <v>2</v>
      </c>
      <c r="D7" s="377">
        <f>LOOKUP(F7,'IB-IM'!A:A,'IB-IM'!C:C)</f>
        <v>311</v>
      </c>
      <c r="E7" s="385">
        <f>TRUNC(ROUND(taux!$D$39*D7,2)/12*100)/100</f>
        <v>1440.02</v>
      </c>
      <c r="F7" s="377">
        <v>299</v>
      </c>
      <c r="G7" s="377"/>
      <c r="H7" s="439" t="s">
        <v>261</v>
      </c>
      <c r="I7" s="440">
        <f t="shared" si="0"/>
        <v>7</v>
      </c>
      <c r="J7" s="378"/>
      <c r="K7" s="379">
        <v>3</v>
      </c>
      <c r="L7" s="441">
        <v>2</v>
      </c>
      <c r="M7" s="379">
        <f>LOOKUP(O7,'IB-IM'!A:A,'IB-IM'!C:C)</f>
        <v>318</v>
      </c>
      <c r="N7" s="388">
        <f>TRUNC(ROUND(taux!$D$39*M7,2)/12*100)/100</f>
        <v>1472.43</v>
      </c>
      <c r="O7" s="424">
        <v>336</v>
      </c>
      <c r="P7" s="440">
        <f t="shared" si="1"/>
        <v>5</v>
      </c>
      <c r="Q7" s="380">
        <f>LOOKUP(S7,'IB-IM'!A:A,'IB-IM'!C:C)</f>
        <v>323</v>
      </c>
      <c r="R7" s="389">
        <f>TRUNC(ROUND(taux!$D$39*Q7,2)/12*100)/100</f>
        <v>1495.58</v>
      </c>
      <c r="S7" s="448">
        <v>342</v>
      </c>
    </row>
    <row r="8" spans="1:19" x14ac:dyDescent="0.2">
      <c r="A8" s="13"/>
      <c r="B8" s="401">
        <v>4</v>
      </c>
      <c r="C8" s="377">
        <v>3</v>
      </c>
      <c r="D8" s="377">
        <f>LOOKUP(F8,'IB-IM'!A:A,'IB-IM'!C:C)</f>
        <v>312</v>
      </c>
      <c r="E8" s="385">
        <f>TRUNC(ROUND(taux!$D$39*D8,2)/12*100)/100</f>
        <v>1444.65</v>
      </c>
      <c r="F8" s="377">
        <v>303</v>
      </c>
      <c r="G8" s="377"/>
      <c r="H8" s="439" t="s">
        <v>262</v>
      </c>
      <c r="I8" s="440">
        <f t="shared" si="0"/>
        <v>7</v>
      </c>
      <c r="J8" s="378"/>
      <c r="K8" s="379">
        <v>4</v>
      </c>
      <c r="L8" s="441">
        <v>2</v>
      </c>
      <c r="M8" s="379">
        <f>LOOKUP(O8,'IB-IM'!A:A,'IB-IM'!C:C)</f>
        <v>319</v>
      </c>
      <c r="N8" s="388">
        <f>TRUNC(ROUND(taux!$D$39*M8,2)/12*100)/100</f>
        <v>1477.06</v>
      </c>
      <c r="O8" s="424">
        <v>337</v>
      </c>
      <c r="P8" s="440">
        <f t="shared" si="1"/>
        <v>5</v>
      </c>
      <c r="Q8" s="380">
        <f>LOOKUP(S8,'IB-IM'!A:A,'IB-IM'!C:C)</f>
        <v>324</v>
      </c>
      <c r="R8" s="389">
        <f>TRUNC(ROUND(taux!$D$39*Q8,2)/12*100)/100</f>
        <v>1500.21</v>
      </c>
      <c r="S8" s="448">
        <v>343</v>
      </c>
    </row>
    <row r="9" spans="1:19" x14ac:dyDescent="0.2">
      <c r="A9" s="13"/>
      <c r="B9" s="401">
        <v>5</v>
      </c>
      <c r="C9" s="377">
        <v>3</v>
      </c>
      <c r="D9" s="377">
        <f>LOOKUP(F9,'IB-IM'!A:A,'IB-IM'!C:C)</f>
        <v>313</v>
      </c>
      <c r="E9" s="385">
        <f>TRUNC(ROUND(taux!$D$39*D9,2)/12*100)/100</f>
        <v>1449.28</v>
      </c>
      <c r="F9" s="377">
        <v>310</v>
      </c>
      <c r="G9" s="377"/>
      <c r="H9" s="439" t="s">
        <v>262</v>
      </c>
      <c r="I9" s="440">
        <f t="shared" si="0"/>
        <v>7</v>
      </c>
      <c r="J9" s="378"/>
      <c r="K9" s="379">
        <v>5</v>
      </c>
      <c r="L9" s="441">
        <v>2</v>
      </c>
      <c r="M9" s="379">
        <f>LOOKUP(O9,'IB-IM'!A:A,'IB-IM'!C:C)</f>
        <v>320</v>
      </c>
      <c r="N9" s="388">
        <f>TRUNC(ROUND(taux!$D$39*M9,2)/12*100)/100</f>
        <v>1481.69</v>
      </c>
      <c r="O9" s="424">
        <v>339</v>
      </c>
      <c r="P9" s="440">
        <f t="shared" si="1"/>
        <v>5</v>
      </c>
      <c r="Q9" s="380">
        <f>LOOKUP(S9,'IB-IM'!A:A,'IB-IM'!C:C)</f>
        <v>325</v>
      </c>
      <c r="R9" s="389">
        <f>TRUNC(ROUND(taux!$D$39*Q9,2)/12*100)/100</f>
        <v>1504.84</v>
      </c>
      <c r="S9" s="448">
        <v>347</v>
      </c>
    </row>
    <row r="10" spans="1:19" x14ac:dyDescent="0.2">
      <c r="A10" s="13"/>
      <c r="B10" s="401">
        <v>6</v>
      </c>
      <c r="C10" s="377">
        <v>3</v>
      </c>
      <c r="D10" s="377">
        <f>LOOKUP(F10,'IB-IM'!A:A,'IB-IM'!C:C)</f>
        <v>314</v>
      </c>
      <c r="E10" s="385">
        <f>TRUNC(ROUND(taux!$D$39*D10,2)/12*100)/100</f>
        <v>1453.91</v>
      </c>
      <c r="F10" s="377">
        <v>318</v>
      </c>
      <c r="G10" s="377"/>
      <c r="H10" s="439" t="s">
        <v>262</v>
      </c>
      <c r="I10" s="440">
        <f t="shared" si="0"/>
        <v>7</v>
      </c>
      <c r="J10" s="378"/>
      <c r="K10" s="379">
        <v>6</v>
      </c>
      <c r="L10" s="441">
        <v>2</v>
      </c>
      <c r="M10" s="379">
        <f>LOOKUP(O10,'IB-IM'!A:A,'IB-IM'!C:C)</f>
        <v>321</v>
      </c>
      <c r="N10" s="388">
        <f>TRUNC(ROUND(taux!$D$39*M10,2)/12*100)/100</f>
        <v>1486.32</v>
      </c>
      <c r="O10" s="424">
        <v>340</v>
      </c>
      <c r="P10" s="440">
        <f t="shared" si="1"/>
        <v>5</v>
      </c>
      <c r="Q10" s="380">
        <f>LOOKUP(S10,'IB-IM'!A:A,'IB-IM'!C:C)</f>
        <v>326</v>
      </c>
      <c r="R10" s="389">
        <f>TRUNC(ROUND(taux!$D$39*Q10,2)/12*100)/100</f>
        <v>1509.47</v>
      </c>
      <c r="S10" s="448">
        <v>348</v>
      </c>
    </row>
    <row r="11" spans="1:19" x14ac:dyDescent="0.2">
      <c r="A11" s="13"/>
      <c r="B11" s="401">
        <v>7</v>
      </c>
      <c r="C11" s="377">
        <v>4</v>
      </c>
      <c r="D11" s="377">
        <f>LOOKUP(F11,'IB-IM'!A:A,'IB-IM'!C:C)</f>
        <v>315</v>
      </c>
      <c r="E11" s="385">
        <f>TRUNC(ROUND(taux!$D$39*D11,2)/12*100)/100</f>
        <v>1458.54</v>
      </c>
      <c r="F11" s="377">
        <v>328</v>
      </c>
      <c r="G11" s="377"/>
      <c r="H11" s="439" t="s">
        <v>271</v>
      </c>
      <c r="I11" s="440">
        <f t="shared" si="0"/>
        <v>8</v>
      </c>
      <c r="J11" s="378"/>
      <c r="K11" s="379">
        <v>7</v>
      </c>
      <c r="L11" s="441">
        <v>2</v>
      </c>
      <c r="M11" s="379">
        <f>LOOKUP(O11,'IB-IM'!A:A,'IB-IM'!C:C)</f>
        <v>323</v>
      </c>
      <c r="N11" s="388">
        <f>TRUNC(ROUND(taux!$D$39*M11,2)/12*100)/100</f>
        <v>1495.58</v>
      </c>
      <c r="O11" s="424">
        <v>342</v>
      </c>
      <c r="P11" s="440">
        <f t="shared" si="1"/>
        <v>5</v>
      </c>
      <c r="Q11" s="380">
        <f>LOOKUP(S11,'IB-IM'!A:A,'IB-IM'!C:C)</f>
        <v>328</v>
      </c>
      <c r="R11" s="389">
        <f>TRUNC(ROUND(taux!$D$39*Q11,2)/12*100)/100</f>
        <v>1518.73</v>
      </c>
      <c r="S11" s="448">
        <v>351</v>
      </c>
    </row>
    <row r="12" spans="1:19" x14ac:dyDescent="0.2">
      <c r="A12" s="13"/>
      <c r="B12" s="401">
        <v>8</v>
      </c>
      <c r="C12" s="377">
        <v>4</v>
      </c>
      <c r="D12" s="377">
        <f>LOOKUP(F12,'IB-IM'!A:A,'IB-IM'!C:C)</f>
        <v>319</v>
      </c>
      <c r="E12" s="385">
        <f>TRUNC(ROUND(taux!$D$39*D12,2)/12*100)/100</f>
        <v>1477.06</v>
      </c>
      <c r="F12" s="377">
        <v>337</v>
      </c>
      <c r="G12" s="377"/>
      <c r="H12" s="439" t="s">
        <v>299</v>
      </c>
      <c r="I12" s="440">
        <f t="shared" si="0"/>
        <v>8</v>
      </c>
      <c r="J12" s="378"/>
      <c r="K12" s="379">
        <v>8</v>
      </c>
      <c r="L12" s="441">
        <v>3</v>
      </c>
      <c r="M12" s="379">
        <f>LOOKUP(O12,'IB-IM'!A:A,'IB-IM'!C:C)</f>
        <v>327</v>
      </c>
      <c r="N12" s="388">
        <f>TRUNC(ROUND(taux!$D$39*M12,2)/12*100)/100</f>
        <v>1514.1</v>
      </c>
      <c r="O12" s="424">
        <v>349</v>
      </c>
      <c r="P12" s="440">
        <f t="shared" si="1"/>
        <v>5</v>
      </c>
      <c r="Q12" s="380">
        <f>LOOKUP(S12,'IB-IM'!A:A,'IB-IM'!C:C)</f>
        <v>332</v>
      </c>
      <c r="R12" s="389">
        <f>TRUNC(ROUND(taux!$D$39*Q12,2)/12*100)/100</f>
        <v>1537.25</v>
      </c>
      <c r="S12" s="448">
        <v>356</v>
      </c>
    </row>
    <row r="13" spans="1:19" x14ac:dyDescent="0.2">
      <c r="A13" s="13"/>
      <c r="B13" s="401">
        <v>9</v>
      </c>
      <c r="C13" s="377">
        <v>4</v>
      </c>
      <c r="D13" s="377">
        <f>LOOKUP(F13,'IB-IM'!A:A,'IB-IM'!C:C)</f>
        <v>326</v>
      </c>
      <c r="E13" s="385">
        <f>TRUNC(ROUND(taux!$D$39*D13,2)/12*100)/100</f>
        <v>1509.47</v>
      </c>
      <c r="F13" s="377">
        <v>348</v>
      </c>
      <c r="G13" s="377"/>
      <c r="H13" s="439" t="s">
        <v>299</v>
      </c>
      <c r="I13" s="440">
        <f t="shared" si="0"/>
        <v>7</v>
      </c>
      <c r="J13" s="378"/>
      <c r="K13" s="379">
        <v>9</v>
      </c>
      <c r="L13" s="441">
        <v>3</v>
      </c>
      <c r="M13" s="379">
        <f>LOOKUP(O13,'IB-IM'!A:A,'IB-IM'!C:C)</f>
        <v>333</v>
      </c>
      <c r="N13" s="388">
        <f>TRUNC(ROUND(taux!$D$39*M13,2)/12*100)/100</f>
        <v>1541.88</v>
      </c>
      <c r="O13" s="424">
        <v>358</v>
      </c>
      <c r="P13" s="440">
        <f t="shared" si="1"/>
        <v>5</v>
      </c>
      <c r="Q13" s="380">
        <f>LOOKUP(S13,'IB-IM'!A:A,'IB-IM'!C:C)</f>
        <v>338</v>
      </c>
      <c r="R13" s="389">
        <f>TRUNC(ROUND(taux!$D$39*Q13,2)/12*100)/100</f>
        <v>1565.03</v>
      </c>
      <c r="S13" s="448">
        <v>364</v>
      </c>
    </row>
    <row r="14" spans="1:19" x14ac:dyDescent="0.2">
      <c r="A14" s="13"/>
      <c r="B14" s="401">
        <v>10</v>
      </c>
      <c r="C14" s="377">
        <v>4</v>
      </c>
      <c r="D14" s="377">
        <f>LOOKUP(F14,'IB-IM'!A:A,'IB-IM'!C:C)</f>
        <v>338</v>
      </c>
      <c r="E14" s="385">
        <f>TRUNC(ROUND(taux!$D$39*D14,2)/12*100)/100</f>
        <v>1565.03</v>
      </c>
      <c r="F14" s="377">
        <v>364</v>
      </c>
      <c r="G14" s="377"/>
      <c r="H14" s="439" t="s">
        <v>261</v>
      </c>
      <c r="I14" s="440">
        <f t="shared" si="0"/>
        <v>7</v>
      </c>
      <c r="J14" s="378"/>
      <c r="K14" s="379">
        <v>10</v>
      </c>
      <c r="L14" s="441">
        <v>4</v>
      </c>
      <c r="M14" s="379">
        <f>LOOKUP(O14,'IB-IM'!A:A,'IB-IM'!C:C)</f>
        <v>345</v>
      </c>
      <c r="N14" s="388">
        <f>TRUNC(ROUND(taux!$D$39*M14,2)/12*100)/100</f>
        <v>1597.45</v>
      </c>
      <c r="O14" s="424">
        <v>374</v>
      </c>
      <c r="P14" s="440">
        <f t="shared" si="1"/>
        <v>5</v>
      </c>
      <c r="Q14" s="380">
        <f>LOOKUP(S14,'IB-IM'!A:A,'IB-IM'!C:C)</f>
        <v>350</v>
      </c>
      <c r="R14" s="389">
        <f>TRUNC(ROUND(taux!$D$39*Q14,2)/12*100)/100</f>
        <v>1620.6</v>
      </c>
      <c r="S14" s="448">
        <v>380</v>
      </c>
    </row>
    <row r="15" spans="1:19" ht="13.5" thickBot="1" x14ac:dyDescent="0.25">
      <c r="A15" s="13"/>
      <c r="B15" s="403">
        <v>11</v>
      </c>
      <c r="C15" s="404"/>
      <c r="D15" s="405">
        <f>LOOKUP(F15,'IB-IM'!A:A,'IB-IM'!C:C)</f>
        <v>355</v>
      </c>
      <c r="E15" s="406">
        <f>TRUNC(ROUND(taux!$D$39*D15,2)/12*100)/100</f>
        <v>1643.75</v>
      </c>
      <c r="F15" s="405">
        <v>388</v>
      </c>
      <c r="G15" s="405"/>
      <c r="H15" s="449" t="s">
        <v>261</v>
      </c>
      <c r="I15" s="450">
        <f t="shared" si="0"/>
        <v>3</v>
      </c>
      <c r="J15" s="407"/>
      <c r="K15" s="411">
        <v>11</v>
      </c>
      <c r="L15" s="451"/>
      <c r="M15" s="411">
        <f>LOOKUP(O15,'IB-IM'!A:A,'IB-IM'!C:C)</f>
        <v>358</v>
      </c>
      <c r="N15" s="412">
        <f>TRUNC(ROUND(taux!$D$39*M15,2)/12*100)/100</f>
        <v>1657.64</v>
      </c>
      <c r="O15" s="436">
        <v>393</v>
      </c>
      <c r="P15" s="450">
        <f t="shared" si="1"/>
        <v>5</v>
      </c>
      <c r="Q15" s="413">
        <f>LOOKUP(S15,'IB-IM'!A:A,'IB-IM'!C:C)</f>
        <v>363</v>
      </c>
      <c r="R15" s="414">
        <f>TRUNC(ROUND(taux!$D$39*Q15,2)/12*100)/100</f>
        <v>1680.79</v>
      </c>
      <c r="S15" s="452">
        <v>400</v>
      </c>
    </row>
    <row r="17" spans="3:12" x14ac:dyDescent="0.2">
      <c r="C17" s="107">
        <f>SUM(C5:C14)</f>
        <v>30</v>
      </c>
      <c r="E17" s="64"/>
      <c r="L17" s="107">
        <f>SUM(L5:L14)</f>
        <v>22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 enableFormatConditionsCalculation="0">
    <tabColor indexed="13"/>
  </sheetPr>
  <dimension ref="A1:R31"/>
  <sheetViews>
    <sheetView showGridLines="0" topLeftCell="C1" zoomScale="90" zoomScaleNormal="90" workbookViewId="0">
      <selection activeCell="R17" sqref="C6:R17"/>
    </sheetView>
  </sheetViews>
  <sheetFormatPr baseColWidth="10" defaultRowHeight="12.75" x14ac:dyDescent="0.2"/>
  <cols>
    <col min="1" max="14" width="11.42578125" style="50"/>
    <col min="15" max="15" width="11.42578125" style="51"/>
    <col min="16" max="16384" width="11.42578125" style="50"/>
  </cols>
  <sheetData>
    <row r="1" spans="1:18" x14ac:dyDescent="0.2">
      <c r="A1" s="12" t="s">
        <v>65</v>
      </c>
      <c r="B1" s="13"/>
      <c r="C1" s="13"/>
      <c r="D1" s="14" t="s">
        <v>243</v>
      </c>
      <c r="E1" s="13"/>
      <c r="F1" s="14"/>
      <c r="J1" s="87"/>
      <c r="K1" s="87"/>
      <c r="L1" s="87">
        <v>2014</v>
      </c>
      <c r="M1" s="87"/>
      <c r="N1" s="87"/>
      <c r="P1" s="154"/>
      <c r="Q1" s="154">
        <v>2015</v>
      </c>
      <c r="R1" s="154"/>
    </row>
    <row r="2" spans="1:18" x14ac:dyDescent="0.2">
      <c r="A2" s="13"/>
      <c r="B2" s="13"/>
      <c r="C2" s="13"/>
      <c r="D2" s="14"/>
      <c r="E2" s="13"/>
      <c r="F2" s="14"/>
      <c r="J2" s="87"/>
      <c r="K2" s="87"/>
      <c r="L2" s="87"/>
      <c r="M2" s="87"/>
      <c r="N2" s="87"/>
      <c r="P2" s="154"/>
      <c r="Q2" s="154"/>
      <c r="R2" s="154"/>
    </row>
    <row r="3" spans="1:18" x14ac:dyDescent="0.2">
      <c r="A3" s="58"/>
      <c r="B3" s="15" t="s">
        <v>50</v>
      </c>
      <c r="C3" s="15" t="s">
        <v>51</v>
      </c>
      <c r="D3" s="15" t="s">
        <v>52</v>
      </c>
      <c r="E3" s="15" t="s">
        <v>53</v>
      </c>
      <c r="F3" s="15" t="s">
        <v>52</v>
      </c>
      <c r="G3" s="272" t="s">
        <v>300</v>
      </c>
      <c r="H3" s="272"/>
      <c r="J3" s="20" t="s">
        <v>50</v>
      </c>
      <c r="K3" s="20" t="s">
        <v>51</v>
      </c>
      <c r="L3" s="20" t="s">
        <v>52</v>
      </c>
      <c r="M3" s="20" t="s">
        <v>53</v>
      </c>
      <c r="N3" s="20" t="s">
        <v>52</v>
      </c>
      <c r="P3" s="152" t="s">
        <v>52</v>
      </c>
      <c r="Q3" s="152" t="s">
        <v>53</v>
      </c>
      <c r="R3" s="152" t="s">
        <v>52</v>
      </c>
    </row>
    <row r="4" spans="1:18" x14ac:dyDescent="0.2">
      <c r="A4" s="58"/>
      <c r="B4" s="14"/>
      <c r="C4" s="13"/>
      <c r="D4" s="15" t="s">
        <v>55</v>
      </c>
      <c r="E4" s="15" t="s">
        <v>56</v>
      </c>
      <c r="F4" s="15" t="s">
        <v>57</v>
      </c>
      <c r="I4" s="12" t="s">
        <v>301</v>
      </c>
      <c r="J4" s="88"/>
      <c r="K4" s="19"/>
      <c r="L4" s="20" t="s">
        <v>55</v>
      </c>
      <c r="M4" s="20" t="s">
        <v>56</v>
      </c>
      <c r="N4" s="20" t="s">
        <v>57</v>
      </c>
      <c r="O4" s="63" t="s">
        <v>301</v>
      </c>
      <c r="P4" s="152" t="s">
        <v>55</v>
      </c>
      <c r="Q4" s="152" t="s">
        <v>56</v>
      </c>
      <c r="R4" s="152" t="s">
        <v>57</v>
      </c>
    </row>
    <row r="5" spans="1:18" ht="6" customHeight="1" x14ac:dyDescent="0.2">
      <c r="B5" s="13"/>
      <c r="C5" s="13"/>
      <c r="D5" s="14"/>
      <c r="E5" s="13"/>
      <c r="F5" s="14"/>
      <c r="J5" s="87"/>
      <c r="K5" s="87"/>
      <c r="L5" s="87"/>
      <c r="M5" s="87"/>
      <c r="N5" s="87"/>
    </row>
    <row r="6" spans="1:18" x14ac:dyDescent="0.2">
      <c r="A6" s="58"/>
      <c r="B6" s="15">
        <v>1</v>
      </c>
      <c r="C6" s="377">
        <v>1</v>
      </c>
      <c r="D6" s="377">
        <f>LOOKUP(F6,'IB-IM'!A:A,'IB-IM'!C:C)</f>
        <v>310</v>
      </c>
      <c r="E6" s="385">
        <f>TRUNC(ROUND(taux!$D$39*D6,2)/12*100)/100</f>
        <v>1435.39</v>
      </c>
      <c r="F6" s="377">
        <v>298</v>
      </c>
      <c r="G6" s="378"/>
      <c r="H6" s="378" t="s">
        <v>261</v>
      </c>
      <c r="I6" s="453">
        <f>L6-D6</f>
        <v>8</v>
      </c>
      <c r="J6" s="379">
        <v>1</v>
      </c>
      <c r="K6" s="441">
        <v>1</v>
      </c>
      <c r="L6" s="424">
        <f>LOOKUP(N6,'IB-IM'!A:A,'IB-IM'!C:C)</f>
        <v>318</v>
      </c>
      <c r="M6" s="388">
        <f>TRUNC(ROUND(taux!$D$39*L6,2)/12*100)/100</f>
        <v>1472.43</v>
      </c>
      <c r="N6" s="424">
        <v>336</v>
      </c>
      <c r="O6" s="439">
        <f>P6-L6</f>
        <v>5</v>
      </c>
      <c r="P6" s="442">
        <f>LOOKUP(R6,'IB-IM'!A:A,'IB-IM'!C:C)</f>
        <v>323</v>
      </c>
      <c r="Q6" s="389">
        <f>TRUNC(ROUND(taux!$D$39*P6,2)/12*100)/100</f>
        <v>1495.58</v>
      </c>
      <c r="R6" s="442">
        <v>342</v>
      </c>
    </row>
    <row r="7" spans="1:18" x14ac:dyDescent="0.2">
      <c r="A7" s="58"/>
      <c r="B7" s="15">
        <v>2</v>
      </c>
      <c r="C7" s="377">
        <v>2</v>
      </c>
      <c r="D7" s="377">
        <f>LOOKUP(F7,'IB-IM'!A:A,'IB-IM'!C:C)</f>
        <v>311</v>
      </c>
      <c r="E7" s="385">
        <f>TRUNC(ROUND(taux!$D$39*D7,2)/12*100)/100</f>
        <v>1440.02</v>
      </c>
      <c r="F7" s="377">
        <v>299</v>
      </c>
      <c r="G7" s="378"/>
      <c r="H7" s="378" t="s">
        <v>271</v>
      </c>
      <c r="I7" s="453">
        <f t="shared" ref="I7:I16" si="0">L7-D7</f>
        <v>8</v>
      </c>
      <c r="J7" s="379">
        <v>2</v>
      </c>
      <c r="K7" s="441">
        <v>1</v>
      </c>
      <c r="L7" s="424">
        <f>LOOKUP(N7,'IB-IM'!A:A,'IB-IM'!C:C)</f>
        <v>319</v>
      </c>
      <c r="M7" s="388">
        <f>TRUNC(ROUND(taux!$D$39*L7,2)/12*100)/100</f>
        <v>1477.06</v>
      </c>
      <c r="N7" s="424">
        <v>337</v>
      </c>
      <c r="O7" s="439">
        <f t="shared" ref="O7:O17" si="1">P7-L7</f>
        <v>5</v>
      </c>
      <c r="P7" s="442">
        <f>LOOKUP(R7,'IB-IM'!A:A,'IB-IM'!C:C)</f>
        <v>324</v>
      </c>
      <c r="Q7" s="389">
        <f>TRUNC(ROUND(taux!$D$39*P7,2)/12*100)/100</f>
        <v>1500.21</v>
      </c>
      <c r="R7" s="442">
        <v>343</v>
      </c>
    </row>
    <row r="8" spans="1:18" x14ac:dyDescent="0.2">
      <c r="A8" s="58"/>
      <c r="B8" s="15">
        <v>3</v>
      </c>
      <c r="C8" s="377">
        <v>2</v>
      </c>
      <c r="D8" s="377">
        <f>LOOKUP(F8,'IB-IM'!A:A,'IB-IM'!C:C)</f>
        <v>312</v>
      </c>
      <c r="E8" s="385">
        <f>TRUNC(ROUND(taux!$D$39*D8,2)/12*100)/100</f>
        <v>1444.65</v>
      </c>
      <c r="F8" s="377">
        <v>303</v>
      </c>
      <c r="G8" s="378"/>
      <c r="H8" s="378" t="s">
        <v>261</v>
      </c>
      <c r="I8" s="453">
        <f t="shared" si="0"/>
        <v>8</v>
      </c>
      <c r="J8" s="379">
        <v>3</v>
      </c>
      <c r="K8" s="441">
        <v>2</v>
      </c>
      <c r="L8" s="424">
        <f>LOOKUP(N8,'IB-IM'!A:A,'IB-IM'!C:C)</f>
        <v>320</v>
      </c>
      <c r="M8" s="388">
        <f>TRUNC(ROUND(taux!$D$39*L8,2)/12*100)/100</f>
        <v>1481.69</v>
      </c>
      <c r="N8" s="424">
        <v>339</v>
      </c>
      <c r="O8" s="439">
        <f t="shared" si="1"/>
        <v>5</v>
      </c>
      <c r="P8" s="442">
        <f>LOOKUP(R8,'IB-IM'!A:A,'IB-IM'!C:C)</f>
        <v>325</v>
      </c>
      <c r="Q8" s="389">
        <f>TRUNC(ROUND(taux!$D$39*P8,2)/12*100)/100</f>
        <v>1504.84</v>
      </c>
      <c r="R8" s="442">
        <v>347</v>
      </c>
    </row>
    <row r="9" spans="1:18" x14ac:dyDescent="0.2">
      <c r="A9" s="58"/>
      <c r="B9" s="15">
        <v>4</v>
      </c>
      <c r="C9" s="377">
        <v>3</v>
      </c>
      <c r="D9" s="377">
        <f>LOOKUP(F9,'IB-IM'!A:A,'IB-IM'!C:C)</f>
        <v>313</v>
      </c>
      <c r="E9" s="385">
        <f>TRUNC(ROUND(taux!$D$39*D9,2)/12*100)/100</f>
        <v>1449.28</v>
      </c>
      <c r="F9" s="377">
        <v>310</v>
      </c>
      <c r="G9" s="378"/>
      <c r="H9" s="378" t="s">
        <v>262</v>
      </c>
      <c r="I9" s="453">
        <f t="shared" si="0"/>
        <v>8</v>
      </c>
      <c r="J9" s="379">
        <v>4</v>
      </c>
      <c r="K9" s="441">
        <v>2</v>
      </c>
      <c r="L9" s="424">
        <f>LOOKUP(N9,'IB-IM'!A:A,'IB-IM'!C:C)</f>
        <v>321</v>
      </c>
      <c r="M9" s="388">
        <f>TRUNC(ROUND(taux!$D$39*L9,2)/12*100)/100</f>
        <v>1486.32</v>
      </c>
      <c r="N9" s="424">
        <v>340</v>
      </c>
      <c r="O9" s="439">
        <f t="shared" si="1"/>
        <v>5</v>
      </c>
      <c r="P9" s="442">
        <f>LOOKUP(R9,'IB-IM'!A:A,'IB-IM'!C:C)</f>
        <v>326</v>
      </c>
      <c r="Q9" s="389">
        <f>TRUNC(ROUND(taux!$D$39*P9,2)/12*100)/100</f>
        <v>1509.47</v>
      </c>
      <c r="R9" s="442">
        <v>348</v>
      </c>
    </row>
    <row r="10" spans="1:18" x14ac:dyDescent="0.2">
      <c r="A10" s="58"/>
      <c r="B10" s="15">
        <v>5</v>
      </c>
      <c r="C10" s="377">
        <v>3</v>
      </c>
      <c r="D10" s="377">
        <f>LOOKUP(F10,'IB-IM'!A:A,'IB-IM'!C:C)</f>
        <v>314</v>
      </c>
      <c r="E10" s="385">
        <f>TRUNC(ROUND(taux!$D$39*D10,2)/12*100)/100</f>
        <v>1453.91</v>
      </c>
      <c r="F10" s="377">
        <v>323</v>
      </c>
      <c r="G10" s="378"/>
      <c r="H10" s="378" t="s">
        <v>262</v>
      </c>
      <c r="I10" s="453">
        <f t="shared" si="0"/>
        <v>8</v>
      </c>
      <c r="J10" s="379">
        <v>5</v>
      </c>
      <c r="K10" s="441">
        <v>2</v>
      </c>
      <c r="L10" s="424">
        <f>LOOKUP(N10,'IB-IM'!A:A,'IB-IM'!C:C)</f>
        <v>322</v>
      </c>
      <c r="M10" s="388">
        <f>TRUNC(ROUND(taux!$D$39*L10,2)/12*100)/100</f>
        <v>1490.95</v>
      </c>
      <c r="N10" s="424">
        <v>341</v>
      </c>
      <c r="O10" s="439">
        <f t="shared" si="1"/>
        <v>5</v>
      </c>
      <c r="P10" s="442">
        <f>LOOKUP(R10,'IB-IM'!A:A,'IB-IM'!C:C)</f>
        <v>327</v>
      </c>
      <c r="Q10" s="389">
        <f>TRUNC(ROUND(taux!$D$39*P10,2)/12*100)/100</f>
        <v>1514.1</v>
      </c>
      <c r="R10" s="442">
        <v>349</v>
      </c>
    </row>
    <row r="11" spans="1:18" x14ac:dyDescent="0.2">
      <c r="A11" s="58"/>
      <c r="B11" s="15">
        <v>6</v>
      </c>
      <c r="C11" s="377">
        <v>3</v>
      </c>
      <c r="D11" s="377">
        <f>LOOKUP(F11,'IB-IM'!A:A,'IB-IM'!C:C)</f>
        <v>316</v>
      </c>
      <c r="E11" s="385">
        <f>TRUNC(ROUND(taux!$D$39*D11,2)/12*100)/100</f>
        <v>1463.17</v>
      </c>
      <c r="F11" s="377">
        <v>333</v>
      </c>
      <c r="G11" s="378"/>
      <c r="H11" s="378" t="s">
        <v>262</v>
      </c>
      <c r="I11" s="453">
        <f t="shared" si="0"/>
        <v>8</v>
      </c>
      <c r="J11" s="379">
        <v>6</v>
      </c>
      <c r="K11" s="441">
        <v>2</v>
      </c>
      <c r="L11" s="424">
        <f>LOOKUP(N11,'IB-IM'!A:A,'IB-IM'!C:C)</f>
        <v>324</v>
      </c>
      <c r="M11" s="388">
        <f>TRUNC(ROUND(taux!$D$39*L11,2)/12*100)/100</f>
        <v>1500.21</v>
      </c>
      <c r="N11" s="424">
        <v>346</v>
      </c>
      <c r="O11" s="439">
        <f t="shared" si="1"/>
        <v>5</v>
      </c>
      <c r="P11" s="442">
        <f>LOOKUP(R11,'IB-IM'!A:A,'IB-IM'!C:C)</f>
        <v>329</v>
      </c>
      <c r="Q11" s="389">
        <f>TRUNC(ROUND(taux!$D$39*P11,2)/12*100)/100</f>
        <v>1523.36</v>
      </c>
      <c r="R11" s="442">
        <v>352</v>
      </c>
    </row>
    <row r="12" spans="1:18" x14ac:dyDescent="0.2">
      <c r="A12" s="58"/>
      <c r="B12" s="15">
        <v>7</v>
      </c>
      <c r="C12" s="377">
        <v>4</v>
      </c>
      <c r="D12" s="377">
        <f>LOOKUP(F12,'IB-IM'!A:A,'IB-IM'!C:C)</f>
        <v>325</v>
      </c>
      <c r="E12" s="385">
        <f>TRUNC(ROUND(taux!$D$39*D12,2)/12*100)/100</f>
        <v>1504.84</v>
      </c>
      <c r="F12" s="377">
        <v>347</v>
      </c>
      <c r="G12" s="378"/>
      <c r="H12" s="378" t="s">
        <v>271</v>
      </c>
      <c r="I12" s="453">
        <f t="shared" si="0"/>
        <v>2</v>
      </c>
      <c r="J12" s="379">
        <v>7</v>
      </c>
      <c r="K12" s="441">
        <v>2</v>
      </c>
      <c r="L12" s="424">
        <f>LOOKUP(N12,'IB-IM'!A:A,'IB-IM'!C:C)</f>
        <v>327</v>
      </c>
      <c r="M12" s="388">
        <f>TRUNC(ROUND(taux!$D$39*L12,2)/12*100)/100</f>
        <v>1514.1</v>
      </c>
      <c r="N12" s="424">
        <v>349</v>
      </c>
      <c r="O12" s="439">
        <f t="shared" si="1"/>
        <v>5</v>
      </c>
      <c r="P12" s="442">
        <f>LOOKUP(R12,'IB-IM'!A:A,'IB-IM'!C:C)</f>
        <v>332</v>
      </c>
      <c r="Q12" s="389">
        <f>TRUNC(ROUND(taux!$D$39*P12,2)/12*100)/100</f>
        <v>1537.25</v>
      </c>
      <c r="R12" s="442">
        <v>356</v>
      </c>
    </row>
    <row r="13" spans="1:18" x14ac:dyDescent="0.2">
      <c r="A13" s="58"/>
      <c r="B13" s="15">
        <v>8</v>
      </c>
      <c r="C13" s="377">
        <v>4</v>
      </c>
      <c r="D13" s="377">
        <f>LOOKUP(F13,'IB-IM'!A:A,'IB-IM'!C:C)</f>
        <v>335</v>
      </c>
      <c r="E13" s="385">
        <f>TRUNC(ROUND(taux!$D$39*D13,2)/12*100)/100</f>
        <v>1551.14</v>
      </c>
      <c r="F13" s="377">
        <v>360</v>
      </c>
      <c r="G13" s="378"/>
      <c r="H13" s="378" t="s">
        <v>299</v>
      </c>
      <c r="I13" s="453">
        <f t="shared" si="0"/>
        <v>5</v>
      </c>
      <c r="J13" s="379">
        <v>8</v>
      </c>
      <c r="K13" s="441">
        <v>3</v>
      </c>
      <c r="L13" s="424">
        <f>LOOKUP(N13,'IB-IM'!A:A,'IB-IM'!C:C)</f>
        <v>340</v>
      </c>
      <c r="M13" s="388">
        <f>TRUNC(ROUND(taux!$D$39*L13,2)/12*100)/100</f>
        <v>1574.29</v>
      </c>
      <c r="N13" s="424">
        <v>367</v>
      </c>
      <c r="O13" s="439">
        <f t="shared" si="1"/>
        <v>5</v>
      </c>
      <c r="P13" s="442">
        <f>LOOKUP(R13,'IB-IM'!A:A,'IB-IM'!C:C)</f>
        <v>345</v>
      </c>
      <c r="Q13" s="389">
        <f>TRUNC(ROUND(taux!$D$39*P13,2)/12*100)/100</f>
        <v>1597.45</v>
      </c>
      <c r="R13" s="442">
        <v>374</v>
      </c>
    </row>
    <row r="14" spans="1:18" x14ac:dyDescent="0.2">
      <c r="A14" s="58"/>
      <c r="B14" s="15">
        <v>9</v>
      </c>
      <c r="C14" s="377">
        <v>4</v>
      </c>
      <c r="D14" s="377">
        <f>LOOKUP(F14,'IB-IM'!A:A,'IB-IM'!C:C)</f>
        <v>345</v>
      </c>
      <c r="E14" s="385">
        <f>TRUNC(ROUND(taux!$D$39*D14,2)/12*100)/100</f>
        <v>1597.45</v>
      </c>
      <c r="F14" s="377">
        <v>374</v>
      </c>
      <c r="G14" s="378"/>
      <c r="H14" s="378" t="s">
        <v>299</v>
      </c>
      <c r="I14" s="453">
        <f t="shared" si="0"/>
        <v>4</v>
      </c>
      <c r="J14" s="379">
        <v>9</v>
      </c>
      <c r="K14" s="441">
        <v>3</v>
      </c>
      <c r="L14" s="424">
        <f>LOOKUP(N14,'IB-IM'!A:A,'IB-IM'!C:C)</f>
        <v>349</v>
      </c>
      <c r="M14" s="388">
        <f>TRUNC(ROUND(taux!$D$39*L14,2)/12*100)/100</f>
        <v>1615.97</v>
      </c>
      <c r="N14" s="424">
        <v>379</v>
      </c>
      <c r="O14" s="439">
        <f t="shared" si="1"/>
        <v>5</v>
      </c>
      <c r="P14" s="442">
        <f>LOOKUP(R14,'IB-IM'!A:A,'IB-IM'!C:C)</f>
        <v>354</v>
      </c>
      <c r="Q14" s="389">
        <f>TRUNC(ROUND(taux!$D$39*P14,2)/12*100)/100</f>
        <v>1639.12</v>
      </c>
      <c r="R14" s="442">
        <v>386</v>
      </c>
    </row>
    <row r="15" spans="1:18" x14ac:dyDescent="0.2">
      <c r="A15" s="58"/>
      <c r="B15" s="15">
        <v>10</v>
      </c>
      <c r="C15" s="377">
        <v>4</v>
      </c>
      <c r="D15" s="377">
        <f>LOOKUP(F15,'IB-IM'!A:A,'IB-IM'!C:C)</f>
        <v>356</v>
      </c>
      <c r="E15" s="385">
        <f>TRUNC(ROUND(taux!$D$39*D15,2)/12*100)/100</f>
        <v>1648.38</v>
      </c>
      <c r="F15" s="377">
        <v>389</v>
      </c>
      <c r="G15" s="378"/>
      <c r="H15" s="378" t="s">
        <v>298</v>
      </c>
      <c r="I15" s="453">
        <f t="shared" si="0"/>
        <v>7</v>
      </c>
      <c r="J15" s="379">
        <v>10</v>
      </c>
      <c r="K15" s="441">
        <v>4</v>
      </c>
      <c r="L15" s="424">
        <f>LOOKUP(N15,'IB-IM'!A:A,'IB-IM'!C:C)</f>
        <v>363</v>
      </c>
      <c r="M15" s="388">
        <f>TRUNC(ROUND(taux!$D$39*L15,2)/12*100)/100</f>
        <v>1680.79</v>
      </c>
      <c r="N15" s="424">
        <v>400</v>
      </c>
      <c r="O15" s="439">
        <f t="shared" si="1"/>
        <v>5</v>
      </c>
      <c r="P15" s="442">
        <f>LOOKUP(R15,'IB-IM'!A:A,'IB-IM'!C:C)</f>
        <v>368</v>
      </c>
      <c r="Q15" s="389">
        <f>TRUNC(ROUND(taux!$D$39*P15,2)/12*100)/100</f>
        <v>1703.94</v>
      </c>
      <c r="R15" s="442">
        <v>409</v>
      </c>
    </row>
    <row r="16" spans="1:18" x14ac:dyDescent="0.2">
      <c r="A16" s="58"/>
      <c r="B16" s="15">
        <v>11</v>
      </c>
      <c r="C16" s="381"/>
      <c r="D16" s="377">
        <f>LOOKUP(F16,'IB-IM'!A:A,'IB-IM'!C:C)</f>
        <v>369</v>
      </c>
      <c r="E16" s="385">
        <f>TRUNC(ROUND(taux!$D$39*D16,2)/12*100)/100</f>
        <v>1708.57</v>
      </c>
      <c r="F16" s="377">
        <v>413</v>
      </c>
      <c r="G16" s="378"/>
      <c r="H16" s="378" t="s">
        <v>261</v>
      </c>
      <c r="I16" s="453">
        <f t="shared" si="0"/>
        <v>1</v>
      </c>
      <c r="J16" s="379">
        <v>11</v>
      </c>
      <c r="K16" s="441">
        <v>4</v>
      </c>
      <c r="L16" s="424">
        <f>LOOKUP(N16,'IB-IM'!A:A,'IB-IM'!C:C)</f>
        <v>370</v>
      </c>
      <c r="M16" s="388">
        <f>TRUNC(ROUND(taux!$D$39*L16,2)/12*100)/100</f>
        <v>1713.2</v>
      </c>
      <c r="N16" s="424">
        <v>416</v>
      </c>
      <c r="O16" s="439">
        <f t="shared" si="1"/>
        <v>5</v>
      </c>
      <c r="P16" s="442">
        <f>LOOKUP(R16,'IB-IM'!A:A,'IB-IM'!C:C)</f>
        <v>375</v>
      </c>
      <c r="Q16" s="389">
        <f>TRUNC(ROUND(taux!$D$39*P16,2)/12*100)/100</f>
        <v>1736.35</v>
      </c>
      <c r="R16" s="442">
        <v>422</v>
      </c>
    </row>
    <row r="17" spans="1:18" x14ac:dyDescent="0.2">
      <c r="A17" s="58"/>
      <c r="B17" s="58"/>
      <c r="C17" s="454"/>
      <c r="D17" s="454"/>
      <c r="E17" s="454"/>
      <c r="F17" s="454"/>
      <c r="G17" s="378"/>
      <c r="H17" s="378"/>
      <c r="I17" s="378"/>
      <c r="J17" s="379">
        <v>12</v>
      </c>
      <c r="K17" s="441"/>
      <c r="L17" s="424">
        <f>LOOKUP(N17,'IB-IM'!A:A,'IB-IM'!C:C)</f>
        <v>377</v>
      </c>
      <c r="M17" s="388">
        <f>TRUNC(ROUND(taux!$D$39*L17,2)/12*100)/100</f>
        <v>1745.62</v>
      </c>
      <c r="N17" s="424">
        <v>424</v>
      </c>
      <c r="O17" s="439">
        <f t="shared" si="1"/>
        <v>5</v>
      </c>
      <c r="P17" s="442">
        <f>LOOKUP(R17,'IB-IM'!A:A,'IB-IM'!C:C)</f>
        <v>382</v>
      </c>
      <c r="Q17" s="389">
        <f>TRUNC(ROUND(taux!$D$39*P17,2)/12*100)/100</f>
        <v>1768.77</v>
      </c>
      <c r="R17" s="442">
        <v>432</v>
      </c>
    </row>
    <row r="19" spans="1:18" s="108" customFormat="1" x14ac:dyDescent="0.2">
      <c r="C19" s="107">
        <f>SUM(C6:C15)</f>
        <v>30</v>
      </c>
      <c r="K19" s="107">
        <f>SUM(K6:K16)</f>
        <v>26</v>
      </c>
      <c r="O19" s="140"/>
    </row>
    <row r="20" spans="1:18" x14ac:dyDescent="0.2">
      <c r="A20" s="58"/>
      <c r="B20" s="58"/>
      <c r="C20" s="58"/>
      <c r="D20" s="58"/>
      <c r="E20" s="58"/>
      <c r="F20" s="58"/>
    </row>
    <row r="21" spans="1:18" x14ac:dyDescent="0.2">
      <c r="A21" s="58"/>
      <c r="B21" s="58"/>
      <c r="C21" s="58"/>
      <c r="D21" s="58"/>
      <c r="E21" s="58"/>
      <c r="F21" s="58"/>
    </row>
    <row r="22" spans="1:18" x14ac:dyDescent="0.2">
      <c r="A22" s="58"/>
      <c r="B22" s="15"/>
      <c r="C22" s="15"/>
      <c r="D22" s="15"/>
      <c r="E22" s="15"/>
      <c r="F22" s="15"/>
    </row>
    <row r="23" spans="1:18" x14ac:dyDescent="0.2">
      <c r="A23" s="58"/>
      <c r="B23" s="14"/>
      <c r="C23" s="13"/>
      <c r="D23" s="15"/>
      <c r="E23" s="15"/>
      <c r="F23" s="15"/>
    </row>
    <row r="24" spans="1:18" x14ac:dyDescent="0.2">
      <c r="B24" s="13"/>
      <c r="C24" s="13"/>
      <c r="D24" s="14"/>
      <c r="E24" s="13"/>
      <c r="F24" s="14"/>
    </row>
    <row r="25" spans="1:18" x14ac:dyDescent="0.2">
      <c r="A25" s="58"/>
      <c r="B25" s="15"/>
      <c r="C25" s="15"/>
      <c r="D25" s="15"/>
      <c r="E25" s="25"/>
      <c r="F25" s="15"/>
    </row>
    <row r="26" spans="1:18" x14ac:dyDescent="0.2">
      <c r="A26" s="58"/>
      <c r="B26" s="15"/>
      <c r="C26" s="15"/>
      <c r="D26" s="15"/>
      <c r="E26" s="25"/>
      <c r="F26" s="15"/>
    </row>
    <row r="27" spans="1:18" x14ac:dyDescent="0.2">
      <c r="A27" s="58"/>
      <c r="B27" s="15"/>
      <c r="C27" s="15"/>
      <c r="D27" s="15"/>
      <c r="E27" s="25"/>
      <c r="F27" s="15"/>
    </row>
    <row r="28" spans="1:18" x14ac:dyDescent="0.2">
      <c r="A28" s="58"/>
      <c r="B28" s="15"/>
      <c r="C28" s="15"/>
      <c r="D28" s="15"/>
      <c r="E28" s="25"/>
      <c r="F28" s="15"/>
    </row>
    <row r="29" spans="1:18" x14ac:dyDescent="0.2">
      <c r="A29" s="58"/>
      <c r="B29" s="15"/>
      <c r="C29" s="15"/>
      <c r="D29" s="15"/>
      <c r="E29" s="25"/>
      <c r="F29" s="15"/>
    </row>
    <row r="30" spans="1:18" x14ac:dyDescent="0.2">
      <c r="A30" s="58"/>
      <c r="B30" s="15"/>
      <c r="C30" s="15"/>
      <c r="D30" s="15"/>
      <c r="E30" s="25"/>
      <c r="F30" s="15"/>
    </row>
    <row r="31" spans="1:18" x14ac:dyDescent="0.2">
      <c r="A31" s="58"/>
      <c r="B31" s="15"/>
      <c r="C31" s="13"/>
      <c r="D31" s="15"/>
      <c r="E31" s="25"/>
      <c r="F31" s="15"/>
    </row>
  </sheetData>
  <mergeCells count="1">
    <mergeCell ref="G3:H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>
    <tabColor indexed="13"/>
  </sheetPr>
  <dimension ref="A1:R62"/>
  <sheetViews>
    <sheetView showGridLines="0" topLeftCell="J1" zoomScale="90" zoomScaleNormal="90" workbookViewId="0">
      <selection activeCell="P12" sqref="P12"/>
    </sheetView>
  </sheetViews>
  <sheetFormatPr baseColWidth="10" defaultRowHeight="12.75" x14ac:dyDescent="0.2"/>
  <cols>
    <col min="1" max="14" width="11.42578125" style="50"/>
    <col min="15" max="15" width="11.42578125" style="51"/>
    <col min="16" max="16384" width="11.42578125" style="50"/>
  </cols>
  <sheetData>
    <row r="1" spans="1:18" x14ac:dyDescent="0.2">
      <c r="A1" s="12" t="s">
        <v>66</v>
      </c>
      <c r="B1" s="13"/>
      <c r="C1" s="13"/>
      <c r="D1" s="14" t="s">
        <v>243</v>
      </c>
      <c r="E1" s="13"/>
      <c r="F1" s="14"/>
      <c r="J1" s="87"/>
      <c r="K1" s="87"/>
      <c r="L1" s="87">
        <v>2014</v>
      </c>
      <c r="M1" s="87"/>
      <c r="N1" s="87"/>
      <c r="P1" s="154"/>
      <c r="Q1" s="154">
        <v>2015</v>
      </c>
      <c r="R1" s="154"/>
    </row>
    <row r="2" spans="1:18" x14ac:dyDescent="0.2">
      <c r="A2" s="13"/>
      <c r="B2" s="13"/>
      <c r="C2" s="13"/>
      <c r="D2" s="14"/>
      <c r="E2" s="13"/>
      <c r="F2" s="14"/>
      <c r="J2" s="87"/>
      <c r="K2" s="87"/>
      <c r="L2" s="87"/>
      <c r="M2" s="87"/>
      <c r="N2" s="87"/>
      <c r="P2" s="154"/>
      <c r="Q2" s="154"/>
      <c r="R2" s="154"/>
    </row>
    <row r="3" spans="1:18" x14ac:dyDescent="0.2">
      <c r="A3" s="13"/>
      <c r="B3" s="15" t="s">
        <v>50</v>
      </c>
      <c r="C3" s="15" t="s">
        <v>51</v>
      </c>
      <c r="D3" s="15" t="s">
        <v>52</v>
      </c>
      <c r="E3" s="15" t="s">
        <v>53</v>
      </c>
      <c r="F3" s="15" t="s">
        <v>52</v>
      </c>
      <c r="G3" s="272" t="s">
        <v>300</v>
      </c>
      <c r="H3" s="272"/>
      <c r="J3" s="20" t="s">
        <v>50</v>
      </c>
      <c r="K3" s="20" t="s">
        <v>51</v>
      </c>
      <c r="L3" s="20" t="s">
        <v>52</v>
      </c>
      <c r="M3" s="20" t="s">
        <v>53</v>
      </c>
      <c r="N3" s="20" t="s">
        <v>52</v>
      </c>
      <c r="P3" s="152" t="s">
        <v>52</v>
      </c>
      <c r="Q3" s="152" t="s">
        <v>53</v>
      </c>
      <c r="R3" s="152" t="s">
        <v>52</v>
      </c>
    </row>
    <row r="4" spans="1:18" x14ac:dyDescent="0.2">
      <c r="A4" s="13"/>
      <c r="B4" s="13"/>
      <c r="C4" s="13"/>
      <c r="D4" s="15" t="s">
        <v>55</v>
      </c>
      <c r="E4" s="15" t="s">
        <v>56</v>
      </c>
      <c r="F4" s="15" t="s">
        <v>57</v>
      </c>
      <c r="I4" s="101" t="s">
        <v>301</v>
      </c>
      <c r="J4" s="88"/>
      <c r="K4" s="19"/>
      <c r="L4" s="20" t="s">
        <v>55</v>
      </c>
      <c r="M4" s="20" t="s">
        <v>56</v>
      </c>
      <c r="N4" s="20" t="s">
        <v>57</v>
      </c>
      <c r="O4" s="63" t="s">
        <v>301</v>
      </c>
      <c r="P4" s="152" t="s">
        <v>55</v>
      </c>
      <c r="Q4" s="152" t="s">
        <v>56</v>
      </c>
      <c r="R4" s="152" t="s">
        <v>57</v>
      </c>
    </row>
    <row r="5" spans="1:18" ht="6" customHeight="1" thickBot="1" x14ac:dyDescent="0.25">
      <c r="B5" s="13"/>
      <c r="C5" s="13"/>
      <c r="D5" s="14"/>
      <c r="E5" s="13"/>
      <c r="F5" s="14"/>
      <c r="I5" s="92"/>
      <c r="J5" s="87"/>
      <c r="K5" s="87"/>
      <c r="L5" s="87"/>
      <c r="M5" s="87"/>
      <c r="N5" s="87"/>
    </row>
    <row r="6" spans="1:18" x14ac:dyDescent="0.2">
      <c r="A6" s="13"/>
      <c r="B6" s="390">
        <v>1</v>
      </c>
      <c r="C6" s="391">
        <v>1</v>
      </c>
      <c r="D6" s="391">
        <f>LOOKUP(F6,'IB-IM'!A:A,'IB-IM'!C:C)</f>
        <v>311</v>
      </c>
      <c r="E6" s="392">
        <f>TRUNC(ROUND(taux!$D$39*D6,2)/12*100)/100</f>
        <v>1440.02</v>
      </c>
      <c r="F6" s="391">
        <v>299</v>
      </c>
      <c r="G6" s="393"/>
      <c r="H6" s="393" t="s">
        <v>261</v>
      </c>
      <c r="I6" s="456">
        <f>L6-D6</f>
        <v>10</v>
      </c>
      <c r="J6" s="396">
        <v>1</v>
      </c>
      <c r="K6" s="445">
        <v>1</v>
      </c>
      <c r="L6" s="446">
        <f>LOOKUP(N6,'IB-IM'!A:A,'IB-IM'!C:C)</f>
        <v>321</v>
      </c>
      <c r="M6" s="397">
        <f>TRUNC(ROUND(taux!$D$39*L6,2)/12*100)/100</f>
        <v>1486.32</v>
      </c>
      <c r="N6" s="446">
        <v>340</v>
      </c>
      <c r="O6" s="443">
        <f>P6-L6</f>
        <v>5</v>
      </c>
      <c r="P6" s="457">
        <f>LOOKUP(R6,'IB-IM'!A:A,'IB-IM'!C:C)</f>
        <v>326</v>
      </c>
      <c r="Q6" s="399">
        <f>TRUNC(ROUND(taux!$D$39*P6,2)/12*100)/100</f>
        <v>1509.47</v>
      </c>
      <c r="R6" s="447">
        <v>348</v>
      </c>
    </row>
    <row r="7" spans="1:18" x14ac:dyDescent="0.2">
      <c r="A7" s="13"/>
      <c r="B7" s="401">
        <v>2</v>
      </c>
      <c r="C7" s="377">
        <v>2</v>
      </c>
      <c r="D7" s="377">
        <f>LOOKUP(F7,'IB-IM'!A:A,'IB-IM'!C:C)</f>
        <v>312</v>
      </c>
      <c r="E7" s="385">
        <f>TRUNC(ROUND(taux!$D$39*D7,2)/12*100)/100</f>
        <v>1444.65</v>
      </c>
      <c r="F7" s="377">
        <v>302</v>
      </c>
      <c r="G7" s="378"/>
      <c r="H7" s="378" t="s">
        <v>271</v>
      </c>
      <c r="I7" s="455">
        <f t="shared" ref="I7:I16" si="0">L7-D7</f>
        <v>10</v>
      </c>
      <c r="J7" s="379">
        <v>2</v>
      </c>
      <c r="K7" s="441">
        <v>1</v>
      </c>
      <c r="L7" s="424">
        <f>LOOKUP(N7,'IB-IM'!A:A,'IB-IM'!C:C)</f>
        <v>322</v>
      </c>
      <c r="M7" s="388">
        <f>TRUNC(ROUND(taux!$D$39*L7,2)/12*100)/100</f>
        <v>1490.95</v>
      </c>
      <c r="N7" s="424">
        <v>341</v>
      </c>
      <c r="O7" s="439">
        <f t="shared" ref="O7:O17" si="1">P7-L7</f>
        <v>5</v>
      </c>
      <c r="P7" s="442">
        <f>LOOKUP(R7,'IB-IM'!A:A,'IB-IM'!C:C)</f>
        <v>327</v>
      </c>
      <c r="Q7" s="389">
        <f>TRUNC(ROUND(taux!$D$39*P7,2)/12*100)/100</f>
        <v>1514.1</v>
      </c>
      <c r="R7" s="448">
        <v>349</v>
      </c>
    </row>
    <row r="8" spans="1:18" x14ac:dyDescent="0.2">
      <c r="A8" s="13"/>
      <c r="B8" s="401">
        <v>3</v>
      </c>
      <c r="C8" s="377">
        <v>2</v>
      </c>
      <c r="D8" s="377">
        <f>LOOKUP(F8,'IB-IM'!A:A,'IB-IM'!C:C)</f>
        <v>313</v>
      </c>
      <c r="E8" s="385">
        <f>TRUNC(ROUND(taux!$D$39*D8,2)/12*100)/100</f>
        <v>1449.28</v>
      </c>
      <c r="F8" s="377">
        <v>307</v>
      </c>
      <c r="G8" s="378"/>
      <c r="H8" s="378" t="s">
        <v>261</v>
      </c>
      <c r="I8" s="455">
        <f t="shared" si="0"/>
        <v>10</v>
      </c>
      <c r="J8" s="379">
        <v>3</v>
      </c>
      <c r="K8" s="441">
        <v>2</v>
      </c>
      <c r="L8" s="424">
        <f>LOOKUP(N8,'IB-IM'!A:A,'IB-IM'!C:C)</f>
        <v>323</v>
      </c>
      <c r="M8" s="388">
        <f>TRUNC(ROUND(taux!$D$39*L8,2)/12*100)/100</f>
        <v>1495.58</v>
      </c>
      <c r="N8" s="424">
        <v>342</v>
      </c>
      <c r="O8" s="439">
        <f t="shared" si="1"/>
        <v>5</v>
      </c>
      <c r="P8" s="442">
        <f>LOOKUP(R8,'IB-IM'!A:A,'IB-IM'!C:C)</f>
        <v>328</v>
      </c>
      <c r="Q8" s="389">
        <f>TRUNC(ROUND(taux!$D$39*P8,2)/12*100)/100</f>
        <v>1518.73</v>
      </c>
      <c r="R8" s="448">
        <v>351</v>
      </c>
    </row>
    <row r="9" spans="1:18" x14ac:dyDescent="0.2">
      <c r="A9" s="13"/>
      <c r="B9" s="401">
        <v>4</v>
      </c>
      <c r="C9" s="377">
        <v>3</v>
      </c>
      <c r="D9" s="377">
        <f>LOOKUP(F9,'IB-IM'!A:A,'IB-IM'!C:C)</f>
        <v>314</v>
      </c>
      <c r="E9" s="385">
        <f>TRUNC(ROUND(taux!$D$39*D9,2)/12*100)/100</f>
        <v>1453.91</v>
      </c>
      <c r="F9" s="377">
        <v>322</v>
      </c>
      <c r="G9" s="378"/>
      <c r="H9" s="378" t="s">
        <v>262</v>
      </c>
      <c r="I9" s="455">
        <f t="shared" si="0"/>
        <v>11</v>
      </c>
      <c r="J9" s="379">
        <v>4</v>
      </c>
      <c r="K9" s="441">
        <v>2</v>
      </c>
      <c r="L9" s="424">
        <f>LOOKUP(N9,'IB-IM'!A:A,'IB-IM'!C:C)</f>
        <v>325</v>
      </c>
      <c r="M9" s="388">
        <f>TRUNC(ROUND(taux!$D$39*L9,2)/12*100)/100</f>
        <v>1504.84</v>
      </c>
      <c r="N9" s="424">
        <v>347</v>
      </c>
      <c r="O9" s="439">
        <f t="shared" si="1"/>
        <v>5</v>
      </c>
      <c r="P9" s="442">
        <f>LOOKUP(R9,'IB-IM'!A:A,'IB-IM'!C:C)</f>
        <v>330</v>
      </c>
      <c r="Q9" s="389">
        <f>TRUNC(ROUND(taux!$D$39*P9,2)/12*100)/100</f>
        <v>1527.99</v>
      </c>
      <c r="R9" s="448">
        <v>354</v>
      </c>
    </row>
    <row r="10" spans="1:18" x14ac:dyDescent="0.2">
      <c r="A10" s="13"/>
      <c r="B10" s="401">
        <v>5</v>
      </c>
      <c r="C10" s="377">
        <v>3</v>
      </c>
      <c r="D10" s="377">
        <f>LOOKUP(F10,'IB-IM'!A:A,'IB-IM'!C:C)</f>
        <v>318</v>
      </c>
      <c r="E10" s="385">
        <f>TRUNC(ROUND(taux!$D$39*D10,2)/12*100)/100</f>
        <v>1472.43</v>
      </c>
      <c r="F10" s="377">
        <v>336</v>
      </c>
      <c r="G10" s="378"/>
      <c r="H10" s="378" t="s">
        <v>262</v>
      </c>
      <c r="I10" s="455">
        <f t="shared" si="0"/>
        <v>9</v>
      </c>
      <c r="J10" s="379">
        <v>5</v>
      </c>
      <c r="K10" s="441">
        <v>2</v>
      </c>
      <c r="L10" s="424">
        <f>LOOKUP(N10,'IB-IM'!A:A,'IB-IM'!C:C)</f>
        <v>327</v>
      </c>
      <c r="M10" s="388">
        <f>TRUNC(ROUND(taux!$D$39*L10,2)/12*100)/100</f>
        <v>1514.1</v>
      </c>
      <c r="N10" s="424">
        <v>350</v>
      </c>
      <c r="O10" s="439">
        <f t="shared" si="1"/>
        <v>5</v>
      </c>
      <c r="P10" s="442">
        <f>LOOKUP(R10,'IB-IM'!A:A,'IB-IM'!C:C)</f>
        <v>332</v>
      </c>
      <c r="Q10" s="389">
        <f>TRUNC(ROUND(taux!$D$39*P10,2)/12*100)/100</f>
        <v>1537.25</v>
      </c>
      <c r="R10" s="448">
        <v>356</v>
      </c>
    </row>
    <row r="11" spans="1:18" x14ac:dyDescent="0.2">
      <c r="A11" s="13"/>
      <c r="B11" s="401">
        <v>6</v>
      </c>
      <c r="C11" s="377">
        <v>3</v>
      </c>
      <c r="D11" s="377">
        <f>LOOKUP(F11,'IB-IM'!A:A,'IB-IM'!C:C)</f>
        <v>328</v>
      </c>
      <c r="E11" s="385">
        <f>TRUNC(ROUND(taux!$D$39*D11,2)/12*100)/100</f>
        <v>1518.73</v>
      </c>
      <c r="F11" s="377">
        <v>351</v>
      </c>
      <c r="G11" s="378"/>
      <c r="H11" s="378" t="s">
        <v>262</v>
      </c>
      <c r="I11" s="455">
        <f t="shared" si="0"/>
        <v>6</v>
      </c>
      <c r="J11" s="379">
        <v>6</v>
      </c>
      <c r="K11" s="441">
        <v>2</v>
      </c>
      <c r="L11" s="424">
        <f>LOOKUP(N11,'IB-IM'!A:A,'IB-IM'!C:C)</f>
        <v>334</v>
      </c>
      <c r="M11" s="388">
        <f>TRUNC(ROUND(taux!$D$39*L11,2)/12*100)/100</f>
        <v>1546.51</v>
      </c>
      <c r="N11" s="424">
        <v>359</v>
      </c>
      <c r="O11" s="439">
        <f t="shared" si="1"/>
        <v>5</v>
      </c>
      <c r="P11" s="442">
        <f>LOOKUP(R11,'IB-IM'!A:A,'IB-IM'!C:C)</f>
        <v>339</v>
      </c>
      <c r="Q11" s="389">
        <f>TRUNC(ROUND(taux!$D$39*P11,2)/12*100)/100</f>
        <v>1569.66</v>
      </c>
      <c r="R11" s="448">
        <v>366</v>
      </c>
    </row>
    <row r="12" spans="1:18" x14ac:dyDescent="0.2">
      <c r="A12" s="13"/>
      <c r="B12" s="401">
        <v>7</v>
      </c>
      <c r="C12" s="377">
        <v>4</v>
      </c>
      <c r="D12" s="377">
        <f>LOOKUP(F12,'IB-IM'!A:A,'IB-IM'!C:C)</f>
        <v>338</v>
      </c>
      <c r="E12" s="385">
        <f>TRUNC(ROUND(taux!$D$39*D12,2)/12*100)/100</f>
        <v>1565.03</v>
      </c>
      <c r="F12" s="377">
        <v>364</v>
      </c>
      <c r="G12" s="378"/>
      <c r="H12" s="378" t="s">
        <v>271</v>
      </c>
      <c r="I12" s="455">
        <f t="shared" si="0"/>
        <v>3</v>
      </c>
      <c r="J12" s="379">
        <v>7</v>
      </c>
      <c r="K12" s="441">
        <v>2</v>
      </c>
      <c r="L12" s="424">
        <f>LOOKUP(N12,'IB-IM'!A:A,'IB-IM'!C:C)</f>
        <v>341</v>
      </c>
      <c r="M12" s="388">
        <f>TRUNC(ROUND(taux!$D$39*L12,2)/12*100)/100</f>
        <v>1578.92</v>
      </c>
      <c r="N12" s="424">
        <v>368</v>
      </c>
      <c r="O12" s="439">
        <f t="shared" si="1"/>
        <v>5</v>
      </c>
      <c r="P12" s="442">
        <f>LOOKUP(R12,'IB-IM'!A:A,'IB-IM'!C:C)</f>
        <v>346</v>
      </c>
      <c r="Q12" s="389">
        <f>TRUNC(ROUND(taux!$D$39*P12,2)/12*100)/100</f>
        <v>1602.08</v>
      </c>
      <c r="R12" s="448">
        <v>375</v>
      </c>
    </row>
    <row r="13" spans="1:18" x14ac:dyDescent="0.2">
      <c r="A13" s="13"/>
      <c r="B13" s="401">
        <v>8</v>
      </c>
      <c r="C13" s="377">
        <v>4</v>
      </c>
      <c r="D13" s="377">
        <f>LOOKUP(F13,'IB-IM'!A:A,'IB-IM'!C:C)</f>
        <v>350</v>
      </c>
      <c r="E13" s="385">
        <f>TRUNC(ROUND(taux!$D$39*D13,2)/12*100)/100</f>
        <v>1620.6</v>
      </c>
      <c r="F13" s="377">
        <v>380</v>
      </c>
      <c r="G13" s="378"/>
      <c r="H13" s="378" t="s">
        <v>299</v>
      </c>
      <c r="I13" s="455">
        <f t="shared" si="0"/>
        <v>5</v>
      </c>
      <c r="J13" s="379">
        <v>8</v>
      </c>
      <c r="K13" s="441">
        <v>3</v>
      </c>
      <c r="L13" s="424">
        <f>LOOKUP(N13,'IB-IM'!A:A,'IB-IM'!C:C)</f>
        <v>355</v>
      </c>
      <c r="M13" s="388">
        <f>TRUNC(ROUND(taux!$D$39*L13,2)/12*100)/100</f>
        <v>1643.75</v>
      </c>
      <c r="N13" s="424">
        <v>388</v>
      </c>
      <c r="O13" s="439">
        <f t="shared" si="1"/>
        <v>5</v>
      </c>
      <c r="P13" s="442">
        <f>LOOKUP(R13,'IB-IM'!A:A,'IB-IM'!C:C)</f>
        <v>360</v>
      </c>
      <c r="Q13" s="389">
        <f>TRUNC(ROUND(taux!$D$39*P13,2)/12*100)/100</f>
        <v>1666.9</v>
      </c>
      <c r="R13" s="448">
        <v>396</v>
      </c>
    </row>
    <row r="14" spans="1:18" x14ac:dyDescent="0.2">
      <c r="A14" s="13"/>
      <c r="B14" s="401">
        <v>9</v>
      </c>
      <c r="C14" s="377">
        <v>4</v>
      </c>
      <c r="D14" s="377">
        <f>LOOKUP(F14,'IB-IM'!A:A,'IB-IM'!C:C)</f>
        <v>362</v>
      </c>
      <c r="E14" s="385">
        <f>TRUNC(ROUND(taux!$D$39*D14,2)/12*100)/100</f>
        <v>1676.16</v>
      </c>
      <c r="F14" s="377">
        <v>398</v>
      </c>
      <c r="G14" s="378"/>
      <c r="H14" s="378" t="s">
        <v>299</v>
      </c>
      <c r="I14" s="455">
        <f t="shared" si="0"/>
        <v>9</v>
      </c>
      <c r="J14" s="379">
        <v>9</v>
      </c>
      <c r="K14" s="441">
        <v>3</v>
      </c>
      <c r="L14" s="424">
        <f>LOOKUP(N14,'IB-IM'!A:A,'IB-IM'!C:C)</f>
        <v>371</v>
      </c>
      <c r="M14" s="388">
        <f>TRUNC(ROUND(taux!$D$39*L14,2)/12*100)/100</f>
        <v>1717.83</v>
      </c>
      <c r="N14" s="424">
        <v>417</v>
      </c>
      <c r="O14" s="439">
        <f t="shared" si="1"/>
        <v>5</v>
      </c>
      <c r="P14" s="442">
        <f>LOOKUP(R14,'IB-IM'!A:A,'IB-IM'!C:C)</f>
        <v>376</v>
      </c>
      <c r="Q14" s="389">
        <f>TRUNC(ROUND(taux!$D$39*P14,2)/12*100)/100</f>
        <v>1740.99</v>
      </c>
      <c r="R14" s="448">
        <v>423</v>
      </c>
    </row>
    <row r="15" spans="1:18" x14ac:dyDescent="0.2">
      <c r="A15" s="13"/>
      <c r="B15" s="401">
        <v>10</v>
      </c>
      <c r="C15" s="377">
        <v>4</v>
      </c>
      <c r="D15" s="377">
        <f>LOOKUP(F15,'IB-IM'!A:A,'IB-IM'!C:C)</f>
        <v>379</v>
      </c>
      <c r="E15" s="385">
        <f>TRUNC(ROUND(taux!$D$39*D15,2)/12*100)/100</f>
        <v>1754.88</v>
      </c>
      <c r="F15" s="377">
        <v>427</v>
      </c>
      <c r="G15" s="378"/>
      <c r="H15" s="378" t="s">
        <v>298</v>
      </c>
      <c r="I15" s="455">
        <f t="shared" si="0"/>
        <v>1</v>
      </c>
      <c r="J15" s="379">
        <v>10</v>
      </c>
      <c r="K15" s="441">
        <v>4</v>
      </c>
      <c r="L15" s="424">
        <f>LOOKUP(N15,'IB-IM'!A:A,'IB-IM'!C:C)</f>
        <v>380</v>
      </c>
      <c r="M15" s="388">
        <f>TRUNC(ROUND(taux!$D$39*L15,2)/12*100)/100</f>
        <v>1759.51</v>
      </c>
      <c r="N15" s="424">
        <v>430</v>
      </c>
      <c r="O15" s="439">
        <f t="shared" si="1"/>
        <v>5</v>
      </c>
      <c r="P15" s="442">
        <f>LOOKUP(R15,'IB-IM'!A:A,'IB-IM'!C:C)</f>
        <v>385</v>
      </c>
      <c r="Q15" s="389">
        <f>TRUNC(ROUND(taux!$D$39*P15,2)/12*100)/100</f>
        <v>1782.66</v>
      </c>
      <c r="R15" s="448">
        <v>437</v>
      </c>
    </row>
    <row r="16" spans="1:18" x14ac:dyDescent="0.2">
      <c r="A16" s="13"/>
      <c r="B16" s="401">
        <v>11</v>
      </c>
      <c r="C16" s="381"/>
      <c r="D16" s="377">
        <f>LOOKUP(F16,'IB-IM'!A:A,'IB-IM'!C:C)</f>
        <v>392</v>
      </c>
      <c r="E16" s="385">
        <f>TRUNC(ROUND(taux!$D$39*D16,2)/12*100)/100</f>
        <v>1815.07</v>
      </c>
      <c r="F16" s="377">
        <v>446</v>
      </c>
      <c r="G16" s="378"/>
      <c r="H16" s="378" t="s">
        <v>261</v>
      </c>
      <c r="I16" s="455">
        <f t="shared" si="0"/>
        <v>1</v>
      </c>
      <c r="J16" s="379">
        <v>11</v>
      </c>
      <c r="K16" s="441">
        <v>4</v>
      </c>
      <c r="L16" s="424">
        <f>LOOKUP(N16,'IB-IM'!A:A,'IB-IM'!C:C)</f>
        <v>393</v>
      </c>
      <c r="M16" s="388">
        <f>TRUNC(ROUND(taux!$D$39*L16,2)/12*100)/100</f>
        <v>1819.7</v>
      </c>
      <c r="N16" s="424">
        <v>447</v>
      </c>
      <c r="O16" s="439">
        <f t="shared" si="1"/>
        <v>5</v>
      </c>
      <c r="P16" s="442">
        <f>LOOKUP(R16,'IB-IM'!A:A,'IB-IM'!C:C)</f>
        <v>398</v>
      </c>
      <c r="Q16" s="389">
        <f>TRUNC(ROUND(taux!$D$39*P16,2)/12*100)/100</f>
        <v>1842.85</v>
      </c>
      <c r="R16" s="448">
        <v>454</v>
      </c>
    </row>
    <row r="17" spans="2:18" ht="13.5" thickBot="1" x14ac:dyDescent="0.25">
      <c r="B17" s="435"/>
      <c r="C17" s="407"/>
      <c r="D17" s="407"/>
      <c r="E17" s="407"/>
      <c r="F17" s="407"/>
      <c r="G17" s="407"/>
      <c r="H17" s="407"/>
      <c r="I17" s="407"/>
      <c r="J17" s="411">
        <v>12</v>
      </c>
      <c r="K17" s="451"/>
      <c r="L17" s="436">
        <f>LOOKUP(N17,'IB-IM'!A:A,'IB-IM'!C:C)</f>
        <v>402</v>
      </c>
      <c r="M17" s="412">
        <f>TRUNC(ROUND(taux!$D$39*L17,2)/12*100)/100</f>
        <v>1861.37</v>
      </c>
      <c r="N17" s="436">
        <v>459</v>
      </c>
      <c r="O17" s="449">
        <f t="shared" si="1"/>
        <v>5</v>
      </c>
      <c r="P17" s="458">
        <f>LOOKUP(R17,'IB-IM'!A:A,'IB-IM'!C:C)</f>
        <v>407</v>
      </c>
      <c r="Q17" s="414">
        <f>TRUNC(ROUND(taux!$D$39*P17,2)/12*100)/100</f>
        <v>1884.52</v>
      </c>
      <c r="R17" s="452">
        <v>465</v>
      </c>
    </row>
    <row r="20" spans="2:18" s="108" customFormat="1" x14ac:dyDescent="0.2">
      <c r="C20" s="107">
        <f>SUM(C6:C16)</f>
        <v>30</v>
      </c>
      <c r="K20" s="107">
        <f>SUM(K6:K17)</f>
        <v>26</v>
      </c>
      <c r="O20" s="140"/>
    </row>
    <row r="21" spans="2:18" x14ac:dyDescent="0.2">
      <c r="B21" s="15"/>
      <c r="C21" s="15"/>
      <c r="D21" s="15"/>
      <c r="E21" s="15"/>
      <c r="F21" s="15"/>
    </row>
    <row r="22" spans="2:18" x14ac:dyDescent="0.2">
      <c r="B22" s="13"/>
      <c r="C22" s="13"/>
      <c r="D22" s="15"/>
      <c r="E22" s="15"/>
      <c r="F22" s="15"/>
    </row>
    <row r="23" spans="2:18" ht="6" customHeight="1" x14ac:dyDescent="0.2">
      <c r="B23" s="13"/>
      <c r="C23" s="13"/>
      <c r="D23" s="14"/>
      <c r="E23" s="13"/>
      <c r="F23" s="14"/>
    </row>
    <row r="24" spans="2:18" x14ac:dyDescent="0.2">
      <c r="B24" s="15"/>
      <c r="C24" s="15"/>
      <c r="D24" s="15"/>
      <c r="E24" s="25"/>
      <c r="F24" s="15"/>
    </row>
    <row r="25" spans="2:18" x14ac:dyDescent="0.2">
      <c r="B25" s="15"/>
      <c r="C25" s="15"/>
      <c r="D25" s="15"/>
      <c r="E25" s="25"/>
      <c r="F25" s="15"/>
    </row>
    <row r="26" spans="2:18" x14ac:dyDescent="0.2">
      <c r="B26" s="15"/>
      <c r="C26" s="15"/>
      <c r="D26" s="15"/>
      <c r="E26" s="25"/>
      <c r="F26" s="15"/>
    </row>
    <row r="27" spans="2:18" x14ac:dyDescent="0.2">
      <c r="B27" s="15"/>
      <c r="C27" s="15"/>
      <c r="D27" s="15"/>
      <c r="E27" s="25"/>
      <c r="F27" s="15"/>
    </row>
    <row r="28" spans="2:18" x14ac:dyDescent="0.2">
      <c r="B28" s="15"/>
      <c r="C28" s="15"/>
      <c r="D28" s="15"/>
      <c r="E28" s="25"/>
      <c r="F28" s="15"/>
    </row>
    <row r="29" spans="2:18" x14ac:dyDescent="0.2">
      <c r="B29" s="15"/>
      <c r="C29" s="15"/>
      <c r="D29" s="15"/>
      <c r="E29" s="25"/>
      <c r="F29" s="15"/>
    </row>
    <row r="30" spans="2:18" x14ac:dyDescent="0.2">
      <c r="B30" s="15"/>
      <c r="C30" s="13"/>
      <c r="D30" s="15"/>
      <c r="E30" s="25"/>
      <c r="F30" s="15"/>
    </row>
    <row r="31" spans="2:18" x14ac:dyDescent="0.2">
      <c r="B31" s="58"/>
      <c r="C31" s="58"/>
      <c r="D31" s="58"/>
      <c r="E31" s="58"/>
      <c r="F31" s="58"/>
    </row>
    <row r="32" spans="2:18" x14ac:dyDescent="0.2">
      <c r="B32" s="58"/>
      <c r="C32" s="58"/>
      <c r="D32" s="58"/>
      <c r="E32" s="58"/>
      <c r="F32" s="58"/>
    </row>
    <row r="33" spans="2:6" x14ac:dyDescent="0.2">
      <c r="B33" s="58"/>
      <c r="C33" s="58"/>
      <c r="D33" s="58"/>
      <c r="E33" s="58"/>
      <c r="F33" s="58"/>
    </row>
    <row r="36" spans="2:6" x14ac:dyDescent="0.2">
      <c r="B36" s="15"/>
      <c r="C36" s="15"/>
      <c r="D36" s="15"/>
      <c r="E36" s="15"/>
      <c r="F36" s="15"/>
    </row>
    <row r="37" spans="2:6" x14ac:dyDescent="0.2">
      <c r="B37" s="15"/>
      <c r="C37" s="15"/>
      <c r="D37" s="15"/>
      <c r="E37" s="15"/>
      <c r="F37" s="15"/>
    </row>
    <row r="38" spans="2:6" ht="5.45" customHeight="1" x14ac:dyDescent="0.2">
      <c r="B38" s="15"/>
      <c r="C38" s="15"/>
      <c r="D38" s="15"/>
      <c r="E38" s="15"/>
      <c r="F38" s="15"/>
    </row>
    <row r="39" spans="2:6" x14ac:dyDescent="0.2">
      <c r="B39" s="15"/>
      <c r="C39" s="15"/>
      <c r="D39" s="15"/>
      <c r="E39" s="25"/>
      <c r="F39" s="15"/>
    </row>
    <row r="40" spans="2:6" x14ac:dyDescent="0.2">
      <c r="B40" s="15"/>
      <c r="C40" s="15"/>
      <c r="D40" s="15"/>
      <c r="E40" s="25"/>
      <c r="F40" s="15"/>
    </row>
    <row r="41" spans="2:6" x14ac:dyDescent="0.2">
      <c r="B41" s="15"/>
      <c r="C41" s="15"/>
      <c r="D41" s="15"/>
      <c r="E41" s="25"/>
      <c r="F41" s="15"/>
    </row>
    <row r="42" spans="2:6" x14ac:dyDescent="0.2">
      <c r="B42" s="15"/>
      <c r="C42" s="15"/>
      <c r="D42" s="15"/>
      <c r="E42" s="25"/>
      <c r="F42" s="15"/>
    </row>
    <row r="43" spans="2:6" x14ac:dyDescent="0.2">
      <c r="B43" s="15"/>
      <c r="C43" s="15"/>
      <c r="D43" s="15"/>
      <c r="E43" s="25"/>
      <c r="F43" s="15"/>
    </row>
    <row r="44" spans="2:6" x14ac:dyDescent="0.2">
      <c r="B44" s="15"/>
      <c r="C44" s="15"/>
      <c r="D44" s="15"/>
      <c r="E44" s="25"/>
      <c r="F44" s="15"/>
    </row>
    <row r="45" spans="2:6" x14ac:dyDescent="0.2">
      <c r="B45" s="15"/>
      <c r="C45" s="15"/>
      <c r="D45" s="15"/>
      <c r="E45" s="25"/>
      <c r="F45" s="15"/>
    </row>
    <row r="46" spans="2:6" x14ac:dyDescent="0.2">
      <c r="B46" s="15"/>
      <c r="C46" s="15"/>
      <c r="D46" s="15"/>
      <c r="E46" s="25"/>
      <c r="F46" s="15"/>
    </row>
    <row r="47" spans="2:6" x14ac:dyDescent="0.2">
      <c r="B47" s="15"/>
      <c r="C47" s="15"/>
      <c r="D47" s="15"/>
      <c r="E47" s="25"/>
      <c r="F47" s="15"/>
    </row>
    <row r="48" spans="2:6" x14ac:dyDescent="0.2">
      <c r="B48" s="15"/>
      <c r="C48" s="13"/>
      <c r="D48" s="15"/>
      <c r="E48" s="25"/>
      <c r="F48" s="15"/>
    </row>
    <row r="52" spans="2:6" x14ac:dyDescent="0.2">
      <c r="B52" s="59"/>
      <c r="C52" s="59"/>
      <c r="D52" s="59"/>
      <c r="E52" s="59"/>
      <c r="F52" s="59"/>
    </row>
    <row r="53" spans="2:6" x14ac:dyDescent="0.2">
      <c r="B53" s="59"/>
      <c r="C53" s="59"/>
      <c r="D53" s="59"/>
      <c r="E53" s="59"/>
      <c r="F53" s="59"/>
    </row>
    <row r="54" spans="2:6" ht="6" customHeight="1" x14ac:dyDescent="0.2">
      <c r="B54" s="59"/>
      <c r="C54" s="59"/>
      <c r="D54" s="59"/>
      <c r="E54" s="59"/>
      <c r="F54" s="59"/>
    </row>
    <row r="55" spans="2:6" x14ac:dyDescent="0.2">
      <c r="B55" s="59"/>
      <c r="C55" s="59"/>
      <c r="D55" s="15"/>
      <c r="E55" s="59"/>
      <c r="F55" s="59"/>
    </row>
    <row r="56" spans="2:6" x14ac:dyDescent="0.2">
      <c r="B56" s="59"/>
      <c r="C56" s="59"/>
      <c r="D56" s="15"/>
      <c r="E56" s="59"/>
      <c r="F56" s="59"/>
    </row>
    <row r="57" spans="2:6" x14ac:dyDescent="0.2">
      <c r="B57" s="59"/>
      <c r="C57" s="59"/>
      <c r="D57" s="15"/>
      <c r="E57" s="59"/>
      <c r="F57" s="59"/>
    </row>
    <row r="58" spans="2:6" x14ac:dyDescent="0.2">
      <c r="B58" s="59"/>
      <c r="C58" s="59"/>
      <c r="D58" s="15"/>
      <c r="E58" s="59"/>
      <c r="F58" s="59"/>
    </row>
    <row r="59" spans="2:6" x14ac:dyDescent="0.2">
      <c r="B59" s="59"/>
      <c r="C59" s="59"/>
      <c r="D59" s="15"/>
      <c r="E59" s="59"/>
      <c r="F59" s="59"/>
    </row>
    <row r="60" spans="2:6" x14ac:dyDescent="0.2">
      <c r="B60" s="59"/>
      <c r="C60" s="59"/>
      <c r="D60" s="15"/>
      <c r="E60" s="59"/>
      <c r="F60" s="59"/>
    </row>
    <row r="61" spans="2:6" x14ac:dyDescent="0.2">
      <c r="B61" s="59"/>
      <c r="C61" s="59"/>
      <c r="D61" s="15"/>
      <c r="E61" s="59"/>
      <c r="F61" s="59"/>
    </row>
    <row r="62" spans="2:6" x14ac:dyDescent="0.2">
      <c r="B62" s="59"/>
      <c r="C62" s="59"/>
      <c r="D62" s="15"/>
      <c r="E62" s="59"/>
      <c r="F62" s="59"/>
    </row>
  </sheetData>
  <mergeCells count="1">
    <mergeCell ref="G3:H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 enableFormatConditionsCalculation="0">
    <tabColor indexed="13"/>
  </sheetPr>
  <dimension ref="A1:R58"/>
  <sheetViews>
    <sheetView showGridLines="0" tabSelected="1" zoomScale="80" zoomScaleNormal="80" workbookViewId="0">
      <selection activeCell="I24" sqref="I24"/>
    </sheetView>
  </sheetViews>
  <sheetFormatPr baseColWidth="10" defaultRowHeight="12.75" x14ac:dyDescent="0.2"/>
  <cols>
    <col min="1" max="14" width="11.42578125" style="50"/>
    <col min="15" max="15" width="11.42578125" style="51"/>
    <col min="16" max="16384" width="11.42578125" style="50"/>
  </cols>
  <sheetData>
    <row r="1" spans="1:18" x14ac:dyDescent="0.2">
      <c r="A1" s="12" t="s">
        <v>98</v>
      </c>
      <c r="B1" s="13"/>
      <c r="C1" s="13"/>
      <c r="D1" s="14"/>
      <c r="E1" s="13"/>
      <c r="F1" s="14"/>
      <c r="J1" s="87"/>
      <c r="K1" s="87"/>
      <c r="L1" s="87">
        <v>2014</v>
      </c>
      <c r="M1" s="87"/>
      <c r="N1" s="87"/>
      <c r="P1" s="154"/>
      <c r="Q1" s="174">
        <v>2015</v>
      </c>
      <c r="R1" s="154"/>
    </row>
    <row r="2" spans="1:18" x14ac:dyDescent="0.2">
      <c r="A2" s="13"/>
      <c r="B2" s="13"/>
      <c r="C2" s="13"/>
      <c r="D2" s="14"/>
      <c r="E2" s="13"/>
      <c r="F2" s="14"/>
      <c r="J2" s="87"/>
      <c r="K2" s="87"/>
      <c r="L2" s="87"/>
      <c r="M2" s="87"/>
      <c r="N2" s="87"/>
      <c r="P2" s="154"/>
      <c r="Q2" s="154"/>
      <c r="R2" s="154"/>
    </row>
    <row r="3" spans="1:18" x14ac:dyDescent="0.2">
      <c r="A3" s="13"/>
      <c r="B3" s="15" t="s">
        <v>50</v>
      </c>
      <c r="C3" s="15" t="s">
        <v>51</v>
      </c>
      <c r="D3" s="15" t="s">
        <v>52</v>
      </c>
      <c r="E3" s="15" t="s">
        <v>53</v>
      </c>
      <c r="F3" s="15" t="s">
        <v>52</v>
      </c>
      <c r="G3" s="272" t="s">
        <v>300</v>
      </c>
      <c r="H3" s="272"/>
      <c r="J3" s="20" t="s">
        <v>50</v>
      </c>
      <c r="K3" s="20" t="s">
        <v>51</v>
      </c>
      <c r="L3" s="20" t="s">
        <v>52</v>
      </c>
      <c r="M3" s="20" t="s">
        <v>53</v>
      </c>
      <c r="N3" s="20" t="s">
        <v>52</v>
      </c>
      <c r="P3" s="152" t="s">
        <v>52</v>
      </c>
      <c r="Q3" s="152" t="s">
        <v>53</v>
      </c>
      <c r="R3" s="152" t="s">
        <v>52</v>
      </c>
    </row>
    <row r="4" spans="1:18" x14ac:dyDescent="0.2">
      <c r="A4" s="13"/>
      <c r="B4" s="13"/>
      <c r="C4" s="13"/>
      <c r="D4" s="15" t="s">
        <v>55</v>
      </c>
      <c r="E4" s="15" t="s">
        <v>56</v>
      </c>
      <c r="F4" s="15" t="s">
        <v>57</v>
      </c>
      <c r="I4" s="101" t="s">
        <v>301</v>
      </c>
      <c r="J4" s="19"/>
      <c r="K4" s="19"/>
      <c r="L4" s="20" t="s">
        <v>55</v>
      </c>
      <c r="M4" s="20" t="s">
        <v>56</v>
      </c>
      <c r="N4" s="20" t="s">
        <v>57</v>
      </c>
      <c r="O4" s="63" t="s">
        <v>301</v>
      </c>
      <c r="P4" s="152" t="s">
        <v>55</v>
      </c>
      <c r="Q4" s="152" t="s">
        <v>56</v>
      </c>
      <c r="R4" s="152" t="s">
        <v>57</v>
      </c>
    </row>
    <row r="5" spans="1:18" ht="13.5" thickBot="1" x14ac:dyDescent="0.25">
      <c r="A5" s="13"/>
      <c r="B5" s="13"/>
      <c r="C5" s="13"/>
      <c r="D5" s="14"/>
      <c r="E5" s="13"/>
      <c r="F5" s="14"/>
      <c r="I5" s="92"/>
      <c r="J5" s="87"/>
      <c r="K5" s="87"/>
      <c r="L5" s="87"/>
      <c r="M5" s="87"/>
      <c r="N5" s="87"/>
    </row>
    <row r="6" spans="1:18" x14ac:dyDescent="0.2">
      <c r="A6" s="13"/>
      <c r="B6" s="390">
        <v>1</v>
      </c>
      <c r="C6" s="391">
        <v>2</v>
      </c>
      <c r="D6" s="391">
        <f>LOOKUP(F6,'IB-IM'!A:A,'IB-IM'!C:C)</f>
        <v>325</v>
      </c>
      <c r="E6" s="392">
        <f>TRUNC(ROUND(taux!$D$39*D6,2)/12*100)/100</f>
        <v>1504.84</v>
      </c>
      <c r="F6" s="391">
        <v>347</v>
      </c>
      <c r="G6" s="393"/>
      <c r="H6" s="393" t="s">
        <v>271</v>
      </c>
      <c r="I6" s="456">
        <f>L6-D6</f>
        <v>8</v>
      </c>
      <c r="J6" s="396">
        <v>1</v>
      </c>
      <c r="K6" s="445">
        <v>1</v>
      </c>
      <c r="L6" s="446">
        <f>LOOKUP(N6,'IB-IM'!A:A,'IB-IM'!C:C)</f>
        <v>333</v>
      </c>
      <c r="M6" s="397">
        <f>TRUNC(ROUND(taux!$D$39*L6,2)/12*100)/100</f>
        <v>1541.88</v>
      </c>
      <c r="N6" s="446">
        <v>358</v>
      </c>
      <c r="O6" s="443">
        <f>P6-L6</f>
        <v>5</v>
      </c>
      <c r="P6" s="457">
        <f>LOOKUP(R6,'IB-IM'!A:A,'IB-IM'!C:C)</f>
        <v>338</v>
      </c>
      <c r="Q6" s="399">
        <f>TRUNC(ROUND(taux!$D$39*P6,2)/12*100)/100</f>
        <v>1565.03</v>
      </c>
      <c r="R6" s="447">
        <v>364</v>
      </c>
    </row>
    <row r="7" spans="1:18" x14ac:dyDescent="0.2">
      <c r="A7" s="13"/>
      <c r="B7" s="401">
        <v>2</v>
      </c>
      <c r="C7" s="377">
        <v>2</v>
      </c>
      <c r="D7" s="377">
        <f>LOOKUP(F7,'IB-IM'!A:A,'IB-IM'!C:C)</f>
        <v>336</v>
      </c>
      <c r="E7" s="385">
        <f>TRUNC(ROUND(taux!$D$39*D7,2)/12*100)/100</f>
        <v>1555.77</v>
      </c>
      <c r="F7" s="377">
        <v>362</v>
      </c>
      <c r="G7" s="378"/>
      <c r="H7" s="378" t="s">
        <v>271</v>
      </c>
      <c r="I7" s="455">
        <f t="shared" ref="I7:I13" si="0">L7-D7</f>
        <v>4</v>
      </c>
      <c r="J7" s="379">
        <v>2</v>
      </c>
      <c r="K7" s="441">
        <v>1</v>
      </c>
      <c r="L7" s="424">
        <f>LOOKUP(N7,'IB-IM'!A:A,'IB-IM'!C:C)</f>
        <v>340</v>
      </c>
      <c r="M7" s="388">
        <f>TRUNC(ROUND(taux!$D$39*L7,2)/12*100)/100</f>
        <v>1574.29</v>
      </c>
      <c r="N7" s="424">
        <v>367</v>
      </c>
      <c r="O7" s="439">
        <f t="shared" ref="O7:O14" si="1">P7-L7</f>
        <v>5</v>
      </c>
      <c r="P7" s="442">
        <f>LOOKUP(R7,'IB-IM'!A:A,'IB-IM'!C:C)</f>
        <v>345</v>
      </c>
      <c r="Q7" s="389">
        <f>TRUNC(ROUND(taux!$D$39*P7,2)/12*100)/100</f>
        <v>1597.45</v>
      </c>
      <c r="R7" s="448">
        <v>374</v>
      </c>
    </row>
    <row r="8" spans="1:18" x14ac:dyDescent="0.2">
      <c r="A8" s="13"/>
      <c r="B8" s="401">
        <v>3</v>
      </c>
      <c r="C8" s="377">
        <v>3</v>
      </c>
      <c r="D8" s="377">
        <f>LOOKUP(F8,'IB-IM'!A:A,'IB-IM'!C:C)</f>
        <v>347</v>
      </c>
      <c r="E8" s="385">
        <f>TRUNC(ROUND(taux!$D$39*D8,2)/12*100)/100</f>
        <v>1606.71</v>
      </c>
      <c r="F8" s="377">
        <v>377</v>
      </c>
      <c r="G8" s="378"/>
      <c r="H8" s="378" t="s">
        <v>262</v>
      </c>
      <c r="I8" s="455">
        <f t="shared" si="0"/>
        <v>3</v>
      </c>
      <c r="J8" s="379">
        <v>3</v>
      </c>
      <c r="K8" s="441">
        <v>2</v>
      </c>
      <c r="L8" s="424">
        <f>LOOKUP(N8,'IB-IM'!A:A,'IB-IM'!C:C)</f>
        <v>350</v>
      </c>
      <c r="M8" s="388">
        <f>TRUNC(ROUND(taux!$D$39*L8,2)/12*100)/100</f>
        <v>1620.6</v>
      </c>
      <c r="N8" s="424">
        <v>380</v>
      </c>
      <c r="O8" s="439">
        <f t="shared" si="1"/>
        <v>5</v>
      </c>
      <c r="P8" s="442">
        <f>LOOKUP(R8,'IB-IM'!A:A,'IB-IM'!C:C)</f>
        <v>355</v>
      </c>
      <c r="Q8" s="389">
        <f>TRUNC(ROUND(taux!$D$39*P8,2)/12*100)/100</f>
        <v>1643.75</v>
      </c>
      <c r="R8" s="448">
        <v>388</v>
      </c>
    </row>
    <row r="9" spans="1:18" x14ac:dyDescent="0.2">
      <c r="A9" s="13"/>
      <c r="B9" s="401">
        <v>4</v>
      </c>
      <c r="C9" s="377">
        <v>3</v>
      </c>
      <c r="D9" s="377">
        <f>LOOKUP(F9,'IB-IM'!A:A,'IB-IM'!C:C)</f>
        <v>360</v>
      </c>
      <c r="E9" s="385">
        <f>TRUNC(ROUND(taux!$D$39*D9,2)/12*100)/100</f>
        <v>1666.9</v>
      </c>
      <c r="F9" s="377">
        <v>396</v>
      </c>
      <c r="G9" s="378"/>
      <c r="H9" s="378" t="s">
        <v>262</v>
      </c>
      <c r="I9" s="455">
        <f t="shared" si="0"/>
        <v>5</v>
      </c>
      <c r="J9" s="379">
        <v>4</v>
      </c>
      <c r="K9" s="441">
        <v>2</v>
      </c>
      <c r="L9" s="424">
        <f>LOOKUP(N9,'IB-IM'!A:A,'IB-IM'!C:C)</f>
        <v>365</v>
      </c>
      <c r="M9" s="388">
        <f>TRUNC(ROUND(taux!$D$39*L9,2)/12*100)/100</f>
        <v>1690.05</v>
      </c>
      <c r="N9" s="424">
        <v>404</v>
      </c>
      <c r="O9" s="439">
        <f t="shared" si="1"/>
        <v>5</v>
      </c>
      <c r="P9" s="442">
        <f>LOOKUP(R9,'IB-IM'!A:A,'IB-IM'!C:C)</f>
        <v>370</v>
      </c>
      <c r="Q9" s="389">
        <f>TRUNC(ROUND(taux!$D$39*P9,2)/12*100)/100</f>
        <v>1713.2</v>
      </c>
      <c r="R9" s="448">
        <v>416</v>
      </c>
    </row>
    <row r="10" spans="1:18" x14ac:dyDescent="0.2">
      <c r="A10" s="13"/>
      <c r="B10" s="401">
        <v>5</v>
      </c>
      <c r="C10" s="377">
        <v>3</v>
      </c>
      <c r="D10" s="377">
        <f>LOOKUP(F10,'IB-IM'!A:A,'IB-IM'!C:C)</f>
        <v>377</v>
      </c>
      <c r="E10" s="385">
        <f>TRUNC(ROUND(taux!$D$39*D10,2)/12*100)/100</f>
        <v>1745.62</v>
      </c>
      <c r="F10" s="377">
        <v>424</v>
      </c>
      <c r="G10" s="378"/>
      <c r="H10" s="378" t="s">
        <v>261</v>
      </c>
      <c r="I10" s="455">
        <f t="shared" si="0"/>
        <v>3</v>
      </c>
      <c r="J10" s="379">
        <v>5</v>
      </c>
      <c r="K10" s="441">
        <v>3</v>
      </c>
      <c r="L10" s="424">
        <f>LOOKUP(N10,'IB-IM'!A:A,'IB-IM'!C:C)</f>
        <v>380</v>
      </c>
      <c r="M10" s="388">
        <f>TRUNC(ROUND(taux!$D$39*L10,2)/12*100)/100</f>
        <v>1759.51</v>
      </c>
      <c r="N10" s="424">
        <v>430</v>
      </c>
      <c r="O10" s="439">
        <f t="shared" si="1"/>
        <v>5</v>
      </c>
      <c r="P10" s="442">
        <f>LOOKUP(R10,'IB-IM'!A:A,'IB-IM'!C:C)</f>
        <v>385</v>
      </c>
      <c r="Q10" s="389">
        <f>TRUNC(ROUND(taux!$D$39*P10,2)/12*100)/100</f>
        <v>1782.66</v>
      </c>
      <c r="R10" s="448">
        <v>437</v>
      </c>
    </row>
    <row r="11" spans="1:18" x14ac:dyDescent="0.2">
      <c r="A11" s="13"/>
      <c r="B11" s="401">
        <v>6</v>
      </c>
      <c r="C11" s="377">
        <v>4</v>
      </c>
      <c r="D11" s="377">
        <f>LOOKUP(F11,'IB-IM'!A:A,'IB-IM'!C:C)</f>
        <v>394</v>
      </c>
      <c r="E11" s="385">
        <f>TRUNC(ROUND(taux!$D$39*D11,2)/12*100)/100</f>
        <v>1824.33</v>
      </c>
      <c r="F11" s="377">
        <v>449</v>
      </c>
      <c r="G11" s="378"/>
      <c r="H11" s="378" t="s">
        <v>299</v>
      </c>
      <c r="I11" s="455">
        <f t="shared" si="0"/>
        <v>1</v>
      </c>
      <c r="J11" s="379">
        <v>6</v>
      </c>
      <c r="K11" s="441">
        <v>3</v>
      </c>
      <c r="L11" s="424">
        <f>LOOKUP(N11,'IB-IM'!A:A,'IB-IM'!C:C)</f>
        <v>395</v>
      </c>
      <c r="M11" s="388">
        <f>TRUNC(ROUND(taux!$D$39*L11,2)/12*100)/100</f>
        <v>1828.96</v>
      </c>
      <c r="N11" s="424">
        <v>450</v>
      </c>
      <c r="O11" s="439">
        <f t="shared" si="1"/>
        <v>5</v>
      </c>
      <c r="P11" s="442">
        <f>LOOKUP(R11,'IB-IM'!A:A,'IB-IM'!C:C)</f>
        <v>400</v>
      </c>
      <c r="Q11" s="389">
        <f>TRUNC(ROUND(taux!$D$39*P11,2)/12*100)/100</f>
        <v>1852.11</v>
      </c>
      <c r="R11" s="448">
        <v>457</v>
      </c>
    </row>
    <row r="12" spans="1:18" x14ac:dyDescent="0.2">
      <c r="A12" s="13"/>
      <c r="B12" s="401">
        <v>7</v>
      </c>
      <c r="C12" s="377">
        <v>4</v>
      </c>
      <c r="D12" s="377">
        <f>LOOKUP(F12,'IB-IM'!A:A,'IB-IM'!C:C)</f>
        <v>416</v>
      </c>
      <c r="E12" s="385">
        <f>TRUNC(ROUND(taux!$D$39*D12,2)/12*100)/100</f>
        <v>1926.2</v>
      </c>
      <c r="F12" s="377">
        <v>479</v>
      </c>
      <c r="G12" s="378"/>
      <c r="H12" s="378" t="s">
        <v>261</v>
      </c>
      <c r="I12" s="455">
        <f t="shared" si="0"/>
        <v>1</v>
      </c>
      <c r="J12" s="379">
        <v>7</v>
      </c>
      <c r="K12" s="441">
        <v>4</v>
      </c>
      <c r="L12" s="424">
        <f>LOOKUP(N12,'IB-IM'!A:A,'IB-IM'!C:C)</f>
        <v>417</v>
      </c>
      <c r="M12" s="388">
        <f>TRUNC(ROUND(taux!$D$39*L12,2)/12*100)/100</f>
        <v>1930.83</v>
      </c>
      <c r="N12" s="424">
        <v>481</v>
      </c>
      <c r="O12" s="439">
        <f t="shared" si="1"/>
        <v>5</v>
      </c>
      <c r="P12" s="442">
        <f>LOOKUP(R12,'IB-IM'!A:A,'IB-IM'!C:C)</f>
        <v>422</v>
      </c>
      <c r="Q12" s="389">
        <f>TRUNC(ROUND(taux!$D$39*P12,2)/12*100)/100</f>
        <v>1953.98</v>
      </c>
      <c r="R12" s="448">
        <v>488</v>
      </c>
    </row>
    <row r="13" spans="1:18" x14ac:dyDescent="0.2">
      <c r="A13" s="13"/>
      <c r="B13" s="401">
        <v>8</v>
      </c>
      <c r="C13" s="377"/>
      <c r="D13" s="377">
        <f>LOOKUP(F13,'IB-IM'!A:A,'IB-IM'!C:C)</f>
        <v>430</v>
      </c>
      <c r="E13" s="385">
        <f>TRUNC(ROUND(taux!$D$39*D13,2)/12*100)/100</f>
        <v>1991.02</v>
      </c>
      <c r="F13" s="377">
        <v>499</v>
      </c>
      <c r="G13" s="378"/>
      <c r="H13" s="378" t="s">
        <v>261</v>
      </c>
      <c r="I13" s="455">
        <f t="shared" si="0"/>
        <v>1</v>
      </c>
      <c r="J13" s="379">
        <v>8</v>
      </c>
      <c r="K13" s="441">
        <v>4</v>
      </c>
      <c r="L13" s="424">
        <f>LOOKUP(N13,'IB-IM'!A:A,'IB-IM'!C:C)</f>
        <v>431</v>
      </c>
      <c r="M13" s="388">
        <f>TRUNC(ROUND(taux!$D$39*L13,2)/12*100)/100</f>
        <v>1995.65</v>
      </c>
      <c r="N13" s="424">
        <v>500</v>
      </c>
      <c r="O13" s="439">
        <f t="shared" si="1"/>
        <v>5</v>
      </c>
      <c r="P13" s="442">
        <f>LOOKUP(R13,'IB-IM'!A:A,'IB-IM'!C:C)</f>
        <v>436</v>
      </c>
      <c r="Q13" s="389">
        <f>TRUNC(ROUND(taux!$D$39*P13,2)/12*100)/100</f>
        <v>2018.8</v>
      </c>
      <c r="R13" s="448">
        <v>506</v>
      </c>
    </row>
    <row r="14" spans="1:18" ht="13.5" thickBot="1" x14ac:dyDescent="0.25">
      <c r="B14" s="435"/>
      <c r="C14" s="407"/>
      <c r="D14" s="407"/>
      <c r="E14" s="407"/>
      <c r="F14" s="407"/>
      <c r="G14" s="407"/>
      <c r="H14" s="407"/>
      <c r="I14" s="407"/>
      <c r="J14" s="411">
        <v>9</v>
      </c>
      <c r="K14" s="436"/>
      <c r="L14" s="436">
        <f>LOOKUP(N14,'IB-IM'!A:A,'IB-IM'!C:C)</f>
        <v>457</v>
      </c>
      <c r="M14" s="412">
        <f>TRUNC(ROUND(taux!$D$39*L14,2)/12*100)/100</f>
        <v>2116.04</v>
      </c>
      <c r="N14" s="436">
        <v>536</v>
      </c>
      <c r="O14" s="449">
        <f t="shared" si="1"/>
        <v>5</v>
      </c>
      <c r="P14" s="458">
        <f>LOOKUP(R14,'IB-IM'!A:A,'IB-IM'!C:C)</f>
        <v>462</v>
      </c>
      <c r="Q14" s="414">
        <f>TRUNC(ROUND(taux!$D$39*P14,2)/12*100)/100</f>
        <v>2139.19</v>
      </c>
      <c r="R14" s="452">
        <v>543</v>
      </c>
    </row>
    <row r="16" spans="1:18" s="108" customFormat="1" x14ac:dyDescent="0.2">
      <c r="K16" s="107">
        <f>SUM(K6:K13)</f>
        <v>20</v>
      </c>
      <c r="O16" s="140"/>
    </row>
    <row r="17" spans="1:15" s="108" customFormat="1" x14ac:dyDescent="0.2">
      <c r="A17" s="109"/>
      <c r="B17" s="109"/>
      <c r="C17" s="107">
        <f>SUM(C6:C13)</f>
        <v>21</v>
      </c>
      <c r="D17" s="109"/>
      <c r="E17" s="109"/>
      <c r="F17" s="109"/>
      <c r="O17" s="140"/>
    </row>
    <row r="18" spans="1:15" x14ac:dyDescent="0.2">
      <c r="A18" s="58"/>
      <c r="B18" s="58"/>
      <c r="C18" s="58"/>
      <c r="D18" s="58"/>
      <c r="E18" s="58"/>
      <c r="F18" s="58"/>
    </row>
    <row r="19" spans="1:15" x14ac:dyDescent="0.2">
      <c r="A19" s="58"/>
      <c r="B19" s="15"/>
      <c r="C19" s="15"/>
      <c r="D19" s="15"/>
      <c r="E19" s="15"/>
      <c r="F19" s="15"/>
    </row>
    <row r="20" spans="1:15" x14ac:dyDescent="0.2">
      <c r="A20" s="58"/>
      <c r="B20" s="13"/>
      <c r="C20" s="13"/>
      <c r="D20" s="15"/>
      <c r="E20" s="15"/>
      <c r="F20" s="15"/>
    </row>
    <row r="21" spans="1:15" ht="6" customHeight="1" x14ac:dyDescent="0.2">
      <c r="B21" s="13"/>
      <c r="C21" s="13"/>
      <c r="D21" s="14"/>
      <c r="E21" s="13"/>
      <c r="F21" s="14"/>
    </row>
    <row r="22" spans="1:15" x14ac:dyDescent="0.2">
      <c r="A22" s="58"/>
      <c r="B22" s="15"/>
      <c r="C22" s="15"/>
      <c r="D22" s="15"/>
      <c r="E22" s="25"/>
      <c r="F22" s="15"/>
    </row>
    <row r="23" spans="1:15" x14ac:dyDescent="0.2">
      <c r="A23" s="58"/>
      <c r="B23" s="15"/>
      <c r="C23" s="15"/>
      <c r="D23" s="15"/>
      <c r="E23" s="25"/>
      <c r="F23" s="15"/>
    </row>
    <row r="24" spans="1:15" x14ac:dyDescent="0.2">
      <c r="A24" s="58"/>
      <c r="B24" s="15"/>
      <c r="C24" s="15"/>
      <c r="D24" s="15"/>
      <c r="E24" s="25"/>
      <c r="F24" s="15"/>
    </row>
    <row r="25" spans="1:15" x14ac:dyDescent="0.2">
      <c r="A25" s="58"/>
      <c r="B25" s="15"/>
      <c r="C25" s="15"/>
      <c r="D25" s="15"/>
      <c r="E25" s="25"/>
      <c r="F25" s="15"/>
    </row>
    <row r="26" spans="1:15" x14ac:dyDescent="0.2">
      <c r="A26" s="58"/>
      <c r="B26" s="15"/>
      <c r="C26" s="15"/>
      <c r="D26" s="15"/>
      <c r="E26" s="25"/>
      <c r="F26" s="15"/>
    </row>
    <row r="27" spans="1:15" x14ac:dyDescent="0.2">
      <c r="A27" s="58"/>
      <c r="B27" s="15"/>
      <c r="C27" s="15"/>
      <c r="D27" s="15"/>
      <c r="E27" s="25"/>
      <c r="F27" s="15"/>
    </row>
    <row r="28" spans="1:15" x14ac:dyDescent="0.2">
      <c r="A28" s="58"/>
      <c r="B28" s="85"/>
      <c r="C28" s="85"/>
      <c r="D28" s="85"/>
      <c r="E28" s="86"/>
      <c r="F28" s="85"/>
    </row>
    <row r="29" spans="1:15" x14ac:dyDescent="0.2">
      <c r="B29" s="15"/>
      <c r="C29" s="15"/>
      <c r="D29" s="15"/>
      <c r="E29" s="25"/>
      <c r="F29" s="15"/>
    </row>
    <row r="32" spans="1:15" x14ac:dyDescent="0.2">
      <c r="A32" s="58"/>
      <c r="B32" s="58"/>
      <c r="C32" s="58"/>
      <c r="D32" s="58"/>
      <c r="E32" s="58"/>
      <c r="F32" s="58"/>
    </row>
    <row r="33" spans="1:6" x14ac:dyDescent="0.2">
      <c r="A33" s="58"/>
      <c r="B33" s="15"/>
      <c r="C33" s="15"/>
      <c r="D33" s="15"/>
      <c r="E33" s="15"/>
      <c r="F33" s="15"/>
    </row>
    <row r="34" spans="1:6" x14ac:dyDescent="0.2">
      <c r="B34" s="15"/>
      <c r="C34" s="15"/>
      <c r="D34" s="15"/>
      <c r="E34" s="15"/>
      <c r="F34" s="15"/>
    </row>
    <row r="35" spans="1:6" ht="6" customHeight="1" x14ac:dyDescent="0.2">
      <c r="A35" s="58"/>
      <c r="B35" s="15"/>
      <c r="C35" s="15"/>
      <c r="D35" s="15"/>
      <c r="E35" s="15"/>
      <c r="F35" s="15"/>
    </row>
    <row r="36" spans="1:6" x14ac:dyDescent="0.2">
      <c r="A36" s="58"/>
      <c r="B36" s="15"/>
      <c r="C36" s="15"/>
      <c r="D36" s="15"/>
      <c r="E36" s="25"/>
      <c r="F36" s="15"/>
    </row>
    <row r="37" spans="1:6" x14ac:dyDescent="0.2">
      <c r="A37" s="58"/>
      <c r="B37" s="15"/>
      <c r="C37" s="15"/>
      <c r="D37" s="15"/>
      <c r="E37" s="25"/>
      <c r="F37" s="15"/>
    </row>
    <row r="38" spans="1:6" x14ac:dyDescent="0.2">
      <c r="A38" s="58"/>
      <c r="B38" s="15"/>
      <c r="C38" s="15"/>
      <c r="D38" s="15"/>
      <c r="E38" s="25"/>
      <c r="F38" s="15"/>
    </row>
    <row r="44" spans="1:6" x14ac:dyDescent="0.2">
      <c r="B44" s="59"/>
      <c r="C44" s="59"/>
      <c r="D44" s="59"/>
      <c r="E44" s="59"/>
      <c r="F44" s="59"/>
    </row>
    <row r="45" spans="1:6" x14ac:dyDescent="0.2">
      <c r="B45" s="59"/>
      <c r="C45" s="59"/>
      <c r="D45" s="59"/>
      <c r="E45" s="59"/>
      <c r="F45" s="59"/>
    </row>
    <row r="46" spans="1:6" ht="6" customHeight="1" x14ac:dyDescent="0.2">
      <c r="B46" s="59"/>
      <c r="C46" s="59"/>
      <c r="D46" s="59"/>
      <c r="E46" s="59"/>
      <c r="F46" s="59"/>
    </row>
    <row r="47" spans="1:6" x14ac:dyDescent="0.2">
      <c r="B47" s="59"/>
      <c r="C47" s="59"/>
      <c r="D47" s="59"/>
      <c r="E47" s="59"/>
      <c r="F47" s="59"/>
    </row>
    <row r="48" spans="1:6" x14ac:dyDescent="0.2">
      <c r="B48" s="59"/>
      <c r="C48" s="59"/>
      <c r="D48" s="59"/>
      <c r="E48" s="59"/>
      <c r="F48" s="59"/>
    </row>
    <row r="49" spans="2:6" x14ac:dyDescent="0.2">
      <c r="B49" s="59"/>
      <c r="C49" s="59"/>
      <c r="D49" s="59"/>
      <c r="E49" s="59"/>
      <c r="F49" s="59"/>
    </row>
    <row r="50" spans="2:6" x14ac:dyDescent="0.2">
      <c r="B50" s="59"/>
      <c r="C50" s="59"/>
      <c r="D50" s="59"/>
      <c r="E50" s="59"/>
      <c r="F50" s="59"/>
    </row>
    <row r="51" spans="2:6" x14ac:dyDescent="0.2">
      <c r="B51" s="59"/>
      <c r="C51" s="59"/>
      <c r="D51" s="59"/>
      <c r="E51" s="59"/>
      <c r="F51" s="59"/>
    </row>
    <row r="52" spans="2:6" x14ac:dyDescent="0.2">
      <c r="B52" s="59"/>
      <c r="C52" s="59"/>
      <c r="D52" s="59"/>
      <c r="E52" s="59"/>
      <c r="F52" s="59"/>
    </row>
    <row r="53" spans="2:6" x14ac:dyDescent="0.2">
      <c r="B53" s="59"/>
      <c r="C53" s="59"/>
      <c r="D53" s="59"/>
      <c r="E53" s="59"/>
      <c r="F53" s="59"/>
    </row>
    <row r="54" spans="2:6" x14ac:dyDescent="0.2">
      <c r="B54" s="58"/>
      <c r="C54" s="58"/>
      <c r="D54" s="58"/>
      <c r="E54" s="58"/>
      <c r="F54" s="58"/>
    </row>
    <row r="55" spans="2:6" x14ac:dyDescent="0.2">
      <c r="B55" s="58"/>
      <c r="C55" s="58"/>
      <c r="D55" s="58"/>
      <c r="E55" s="58"/>
      <c r="F55" s="58"/>
    </row>
    <row r="56" spans="2:6" x14ac:dyDescent="0.2">
      <c r="B56" s="58"/>
      <c r="C56" s="58"/>
      <c r="D56" s="58"/>
      <c r="E56" s="58"/>
      <c r="F56" s="58"/>
    </row>
    <row r="57" spans="2:6" x14ac:dyDescent="0.2">
      <c r="B57" s="58"/>
      <c r="C57" s="58"/>
      <c r="D57" s="58"/>
      <c r="E57" s="58"/>
      <c r="F57" s="58"/>
    </row>
    <row r="58" spans="2:6" x14ac:dyDescent="0.2">
      <c r="B58" s="58"/>
      <c r="C58" s="58"/>
      <c r="D58" s="58"/>
      <c r="E58" s="58"/>
      <c r="F58" s="58"/>
    </row>
  </sheetData>
  <mergeCells count="1">
    <mergeCell ref="G3:H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 enableFormatConditionsCalculation="0">
    <tabColor indexed="13"/>
  </sheetPr>
  <dimension ref="A1:F17"/>
  <sheetViews>
    <sheetView showGridLines="0" workbookViewId="0">
      <selection activeCell="C33" sqref="C33"/>
    </sheetView>
  </sheetViews>
  <sheetFormatPr baseColWidth="10" defaultRowHeight="12.75" x14ac:dyDescent="0.2"/>
  <cols>
    <col min="1" max="16384" width="11.42578125" style="50"/>
  </cols>
  <sheetData>
    <row r="1" spans="1:6" x14ac:dyDescent="0.2">
      <c r="A1" s="12" t="s">
        <v>24</v>
      </c>
      <c r="B1" s="13"/>
      <c r="C1" s="13"/>
      <c r="D1" s="14"/>
      <c r="E1" s="13"/>
      <c r="F1" s="14"/>
    </row>
    <row r="2" spans="1:6" x14ac:dyDescent="0.2">
      <c r="A2" s="13"/>
      <c r="B2" s="13"/>
      <c r="C2" s="13"/>
      <c r="D2" s="14"/>
      <c r="E2" s="13"/>
      <c r="F2" s="14"/>
    </row>
    <row r="3" spans="1:6" x14ac:dyDescent="0.2">
      <c r="A3" s="13"/>
      <c r="B3" s="15" t="s">
        <v>50</v>
      </c>
      <c r="C3" s="15" t="s">
        <v>51</v>
      </c>
      <c r="D3" s="15" t="s">
        <v>52</v>
      </c>
      <c r="E3" s="15" t="s">
        <v>53</v>
      </c>
      <c r="F3" s="15" t="s">
        <v>52</v>
      </c>
    </row>
    <row r="4" spans="1:6" x14ac:dyDescent="0.2">
      <c r="A4" s="13"/>
      <c r="B4" s="13"/>
      <c r="C4" s="13"/>
      <c r="D4" s="15" t="s">
        <v>55</v>
      </c>
      <c r="E4" s="15" t="s">
        <v>56</v>
      </c>
      <c r="F4" s="15" t="s">
        <v>57</v>
      </c>
    </row>
    <row r="5" spans="1:6" x14ac:dyDescent="0.2">
      <c r="A5" s="13"/>
      <c r="B5" s="13"/>
      <c r="C5" s="13"/>
      <c r="D5" s="14"/>
      <c r="E5" s="13"/>
      <c r="F5" s="14"/>
    </row>
    <row r="6" spans="1:6" x14ac:dyDescent="0.2">
      <c r="A6" s="13"/>
      <c r="B6" s="15">
        <v>1</v>
      </c>
      <c r="C6" s="15" t="s">
        <v>63</v>
      </c>
      <c r="D6" s="15">
        <f>LOOKUP(F6,'IB-IM'!A:A,'IB-IM'!C:C)</f>
        <v>309</v>
      </c>
      <c r="E6" s="25">
        <f>TRUNC(ROUND(taux!$D$39*D6,2)/12*100)/100</f>
        <v>1430.76</v>
      </c>
      <c r="F6" s="15">
        <v>281</v>
      </c>
    </row>
    <row r="7" spans="1:6" x14ac:dyDescent="0.2">
      <c r="A7" s="13"/>
      <c r="B7" s="15">
        <v>2</v>
      </c>
      <c r="C7" s="15" t="s">
        <v>60</v>
      </c>
      <c r="D7" s="15">
        <f>LOOKUP(F7,'IB-IM'!A:A,'IB-IM'!C:C)</f>
        <v>310</v>
      </c>
      <c r="E7" s="25">
        <f>TRUNC(ROUND(taux!$D$39*D7,2)/12*100)/100</f>
        <v>1435.39</v>
      </c>
      <c r="F7" s="15">
        <v>298</v>
      </c>
    </row>
    <row r="8" spans="1:6" x14ac:dyDescent="0.2">
      <c r="A8" s="13"/>
      <c r="B8" s="15">
        <v>3</v>
      </c>
      <c r="C8" s="15" t="s">
        <v>60</v>
      </c>
      <c r="D8" s="15">
        <f>LOOKUP(F8,'IB-IM'!A:A,'IB-IM'!C:C)</f>
        <v>314</v>
      </c>
      <c r="E8" s="25">
        <f>TRUNC(ROUND(taux!$D$39*D8,2)/12*100)/100</f>
        <v>1453.91</v>
      </c>
      <c r="F8" s="15">
        <v>321</v>
      </c>
    </row>
    <row r="9" spans="1:6" x14ac:dyDescent="0.2">
      <c r="A9" s="13"/>
      <c r="B9" s="15">
        <v>4</v>
      </c>
      <c r="C9" s="15" t="s">
        <v>60</v>
      </c>
      <c r="D9" s="15">
        <f>LOOKUP(F9,'IB-IM'!A:A,'IB-IM'!C:C)</f>
        <v>321</v>
      </c>
      <c r="E9" s="25">
        <f>TRUNC(ROUND(taux!$D$39*D9,2)/12*100)/100</f>
        <v>1486.32</v>
      </c>
      <c r="F9" s="15">
        <v>340</v>
      </c>
    </row>
    <row r="10" spans="1:6" x14ac:dyDescent="0.2">
      <c r="A10" s="13"/>
      <c r="B10" s="15">
        <v>5</v>
      </c>
      <c r="C10" s="15" t="s">
        <v>60</v>
      </c>
      <c r="D10" s="15">
        <f>LOOKUP(F10,'IB-IM'!A:A,'IB-IM'!C:C)</f>
        <v>327</v>
      </c>
      <c r="E10" s="25">
        <f>TRUNC(ROUND(taux!$D$39*D10,2)/12*100)/100</f>
        <v>1514.1</v>
      </c>
      <c r="F10" s="15">
        <v>349</v>
      </c>
    </row>
    <row r="11" spans="1:6" x14ac:dyDescent="0.2">
      <c r="A11" s="13"/>
      <c r="B11" s="15">
        <v>6</v>
      </c>
      <c r="C11" s="15" t="s">
        <v>60</v>
      </c>
      <c r="D11" s="15">
        <f>LOOKUP(F11,'IB-IM'!A:A,'IB-IM'!C:C)</f>
        <v>337</v>
      </c>
      <c r="E11" s="25">
        <f>TRUNC(ROUND(taux!$D$39*D11,2)/12*100)/100</f>
        <v>1560.4</v>
      </c>
      <c r="F11" s="15">
        <v>363</v>
      </c>
    </row>
    <row r="12" spans="1:6" x14ac:dyDescent="0.2">
      <c r="A12" s="13"/>
      <c r="B12" s="15">
        <v>7</v>
      </c>
      <c r="C12" s="15" t="s">
        <v>61</v>
      </c>
      <c r="D12" s="15">
        <f>LOOKUP(F12,'IB-IM'!A:A,'IB-IM'!C:C)</f>
        <v>351</v>
      </c>
      <c r="E12" s="25">
        <f>TRUNC(ROUND(taux!$D$39*D12,2)/12*100)/100</f>
        <v>1625.23</v>
      </c>
      <c r="F12" s="15">
        <v>381</v>
      </c>
    </row>
    <row r="13" spans="1:6" x14ac:dyDescent="0.2">
      <c r="A13" s="13"/>
      <c r="B13" s="15">
        <v>8</v>
      </c>
      <c r="C13" s="15" t="s">
        <v>61</v>
      </c>
      <c r="D13" s="15">
        <f>LOOKUP(F13,'IB-IM'!A:A,'IB-IM'!C:C)</f>
        <v>368</v>
      </c>
      <c r="E13" s="25">
        <f>TRUNC(ROUND(taux!$D$39*D13,2)/12*100)/100</f>
        <v>1703.94</v>
      </c>
      <c r="F13" s="15">
        <v>410</v>
      </c>
    </row>
    <row r="14" spans="1:6" x14ac:dyDescent="0.2">
      <c r="A14" s="13"/>
      <c r="B14" s="15">
        <v>9</v>
      </c>
      <c r="C14" s="15" t="s">
        <v>61</v>
      </c>
      <c r="D14" s="15">
        <f>LOOKUP(F14,'IB-IM'!A:A,'IB-IM'!C:C)</f>
        <v>387</v>
      </c>
      <c r="E14" s="25">
        <f>TRUNC(ROUND(taux!$D$39*D14,2)/12*100)/100</f>
        <v>1791.92</v>
      </c>
      <c r="F14" s="15">
        <v>440</v>
      </c>
    </row>
    <row r="15" spans="1:6" x14ac:dyDescent="0.2">
      <c r="A15" s="13"/>
      <c r="B15" s="15">
        <v>10</v>
      </c>
      <c r="C15" s="15" t="s">
        <v>61</v>
      </c>
      <c r="D15" s="15">
        <f>LOOKUP(F15,'IB-IM'!A:A,'IB-IM'!C:C)</f>
        <v>403</v>
      </c>
      <c r="E15" s="25">
        <f>TRUNC(ROUND(taux!$D$39*D15,2)/12*100)/100</f>
        <v>1866</v>
      </c>
      <c r="F15" s="15">
        <v>460</v>
      </c>
    </row>
    <row r="16" spans="1:6" x14ac:dyDescent="0.2">
      <c r="A16" s="13"/>
      <c r="B16" s="15">
        <v>11</v>
      </c>
      <c r="C16" s="62" t="s">
        <v>196</v>
      </c>
      <c r="D16" s="15">
        <f>LOOKUP(F16,'IB-IM'!A:A,'IB-IM'!C:C)</f>
        <v>416</v>
      </c>
      <c r="E16" s="25">
        <f>TRUNC(ROUND(taux!$D$39*D16,2)/12*100)/100</f>
        <v>1926.2</v>
      </c>
      <c r="F16" s="15">
        <v>479</v>
      </c>
    </row>
    <row r="17" spans="2:6" x14ac:dyDescent="0.2">
      <c r="B17" s="15">
        <v>12</v>
      </c>
      <c r="D17" s="15">
        <f>LOOKUP(F17,'IB-IM'!A:A,'IB-IM'!C:C)</f>
        <v>430</v>
      </c>
      <c r="E17" s="25">
        <f>TRUNC(ROUND(taux!$D$39*D17,2)/12*100)/100</f>
        <v>1991.02</v>
      </c>
      <c r="F17" s="15">
        <v>499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1</vt:i4>
      </vt:variant>
    </vt:vector>
  </HeadingPairs>
  <TitlesOfParts>
    <vt:vector size="33" baseType="lpstr">
      <vt:lpstr>mode d'emploi</vt:lpstr>
      <vt:lpstr>taux</vt:lpstr>
      <vt:lpstr>IB-IM</vt:lpstr>
      <vt:lpstr>Mayotte</vt:lpstr>
      <vt:lpstr>E 3</vt:lpstr>
      <vt:lpstr>E 4</vt:lpstr>
      <vt:lpstr>E 5</vt:lpstr>
      <vt:lpstr>E 6</vt:lpstr>
      <vt:lpstr>Moniteur atelier</vt:lpstr>
      <vt:lpstr>ADC-AMA-TH-TSH</vt:lpstr>
      <vt:lpstr>REDUC et MED TECH</vt:lpstr>
      <vt:lpstr>IDE cat B</vt:lpstr>
      <vt:lpstr>Cond ambulancier</vt:lpstr>
      <vt:lpstr>Monit-Educ</vt:lpstr>
      <vt:lpstr>Animateur</vt:lpstr>
      <vt:lpstr>Ass Socio-Educ</vt:lpstr>
      <vt:lpstr>CESF-EJE-ETS</vt:lpstr>
      <vt:lpstr>Attaché  d'Adm</vt:lpstr>
      <vt:lpstr>IADE 07-2012</vt:lpstr>
      <vt:lpstr>IBODE-PUER 07-2012</vt:lpstr>
      <vt:lpstr>ISGS</vt:lpstr>
      <vt:lpstr>Sage Femme</vt:lpstr>
      <vt:lpstr>Psycho</vt:lpstr>
      <vt:lpstr>Cadre Santé</vt:lpstr>
      <vt:lpstr>Cadre Santé paramed</vt:lpstr>
      <vt:lpstr>Cadre Socio Educ</vt:lpstr>
      <vt:lpstr>Directeur Soins</vt:lpstr>
      <vt:lpstr>Ingénieur Hospitalier</vt:lpstr>
      <vt:lpstr>Radiophysicien</vt:lpstr>
      <vt:lpstr>Cadre Sage Femme</vt:lpstr>
      <vt:lpstr>calendrier</vt:lpstr>
      <vt:lpstr>CALCUL</vt:lpstr>
      <vt:lpstr>taux!Zone_d_impression</vt:lpstr>
    </vt:vector>
  </TitlesOfParts>
  <Company>43000 LE PUY EN VELAY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C.H.E.R.</dc:creator>
  <cp:lastModifiedBy>orga_9</cp:lastModifiedBy>
  <cp:lastPrinted>2014-03-06T08:48:45Z</cp:lastPrinted>
  <dcterms:created xsi:type="dcterms:W3CDTF">2001-10-29T09:36:34Z</dcterms:created>
  <dcterms:modified xsi:type="dcterms:W3CDTF">2014-03-06T08:49:12Z</dcterms:modified>
</cp:coreProperties>
</file>